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بيان الدخل" sheetId="1" r:id="rId1"/>
  </sheets>
  <externalReferences>
    <externalReference r:id="rId2"/>
  </externalReferences>
  <definedNames>
    <definedName name="_xlnm.Print_Area" localSheetId="0">'بيان الدخل'!$A$1:$T$42</definedName>
  </definedNames>
  <calcPr calcId="144525"/>
</workbook>
</file>

<file path=xl/calcChain.xml><?xml version="1.0" encoding="utf-8"?>
<calcChain xmlns="http://schemas.openxmlformats.org/spreadsheetml/2006/main">
  <c r="Q30" i="1" l="1"/>
  <c r="P30" i="1"/>
  <c r="P32" i="1" s="1"/>
  <c r="P35" i="1" s="1"/>
  <c r="O30" i="1"/>
  <c r="N30" i="1"/>
  <c r="N32" i="1" s="1"/>
  <c r="N35" i="1" s="1"/>
  <c r="M30" i="1"/>
  <c r="L30" i="1"/>
  <c r="L32" i="1" s="1"/>
  <c r="L35" i="1" s="1"/>
  <c r="K30" i="1"/>
  <c r="J30" i="1"/>
  <c r="J32" i="1" s="1"/>
  <c r="J35" i="1" s="1"/>
  <c r="I30" i="1"/>
  <c r="H30" i="1"/>
  <c r="H32" i="1" s="1"/>
  <c r="H35" i="1" s="1"/>
  <c r="H37" i="1" s="1"/>
  <c r="G30" i="1"/>
  <c r="F30" i="1"/>
  <c r="F32" i="1" s="1"/>
  <c r="F35" i="1" s="1"/>
  <c r="F37" i="1" s="1"/>
  <c r="E30" i="1"/>
  <c r="D30" i="1"/>
  <c r="D32" i="1" s="1"/>
  <c r="D35" i="1" s="1"/>
  <c r="D37" i="1" s="1"/>
  <c r="C30" i="1"/>
  <c r="B30" i="1"/>
  <c r="S29" i="1"/>
  <c r="R29" i="1"/>
  <c r="F29" i="1"/>
  <c r="R28" i="1"/>
  <c r="R27" i="1"/>
  <c r="R26" i="1"/>
  <c r="S25" i="1"/>
  <c r="S30" i="1" s="1"/>
  <c r="R25" i="1"/>
  <c r="R30" i="1" s="1"/>
  <c r="R32" i="1" s="1"/>
  <c r="R35" i="1" s="1"/>
  <c r="R24" i="1"/>
  <c r="S18" i="1"/>
  <c r="R18" i="1"/>
  <c r="B15" i="1"/>
  <c r="R13" i="1"/>
  <c r="R15" i="1" s="1"/>
  <c r="R22" i="1" s="1"/>
  <c r="Q13" i="1"/>
  <c r="P13" i="1"/>
  <c r="P15" i="1" s="1"/>
  <c r="P22" i="1" s="1"/>
  <c r="O13" i="1"/>
  <c r="N13" i="1"/>
  <c r="N15" i="1" s="1"/>
  <c r="N22" i="1" s="1"/>
  <c r="M13" i="1"/>
  <c r="L13" i="1"/>
  <c r="L15" i="1" s="1"/>
  <c r="L22" i="1" s="1"/>
  <c r="K13" i="1"/>
  <c r="J13" i="1"/>
  <c r="J15" i="1" s="1"/>
  <c r="J22" i="1" s="1"/>
  <c r="I13" i="1"/>
  <c r="H13" i="1"/>
  <c r="H15" i="1" s="1"/>
  <c r="H22" i="1" s="1"/>
  <c r="G13" i="1"/>
  <c r="F13" i="1"/>
  <c r="F15" i="1" s="1"/>
  <c r="F22" i="1" s="1"/>
  <c r="E13" i="1"/>
  <c r="D13" i="1"/>
  <c r="D15" i="1" s="1"/>
  <c r="D22" i="1" s="1"/>
  <c r="C13" i="1"/>
  <c r="S12" i="1"/>
  <c r="S13" i="1" s="1"/>
  <c r="S15" i="1" s="1"/>
  <c r="S22" i="1" s="1"/>
  <c r="R12" i="1"/>
  <c r="S9" i="1"/>
  <c r="R9" i="1"/>
  <c r="Q9" i="1"/>
  <c r="Q15" i="1" s="1"/>
  <c r="Q22" i="1" s="1"/>
  <c r="Q32" i="1" s="1"/>
  <c r="Q35" i="1" s="1"/>
  <c r="P9" i="1"/>
  <c r="O9" i="1"/>
  <c r="O15" i="1" s="1"/>
  <c r="O22" i="1" s="1"/>
  <c r="O32" i="1" s="1"/>
  <c r="O35" i="1" s="1"/>
  <c r="N9" i="1"/>
  <c r="M9" i="1"/>
  <c r="M15" i="1" s="1"/>
  <c r="M22" i="1" s="1"/>
  <c r="M32" i="1" s="1"/>
  <c r="M35" i="1" s="1"/>
  <c r="L9" i="1"/>
  <c r="K9" i="1"/>
  <c r="K15" i="1" s="1"/>
  <c r="K22" i="1" s="1"/>
  <c r="K32" i="1" s="1"/>
  <c r="K35" i="1" s="1"/>
  <c r="J9" i="1"/>
  <c r="I9" i="1"/>
  <c r="I15" i="1" s="1"/>
  <c r="I22" i="1" s="1"/>
  <c r="I32" i="1" s="1"/>
  <c r="I35" i="1" s="1"/>
  <c r="I37" i="1" s="1"/>
  <c r="H9" i="1"/>
  <c r="G9" i="1"/>
  <c r="G15" i="1" s="1"/>
  <c r="G22" i="1" s="1"/>
  <c r="G32" i="1" s="1"/>
  <c r="G35" i="1" s="1"/>
  <c r="G37" i="1" s="1"/>
  <c r="F9" i="1"/>
  <c r="E9" i="1"/>
  <c r="E15" i="1" s="1"/>
  <c r="E22" i="1" s="1"/>
  <c r="E32" i="1" s="1"/>
  <c r="E35" i="1" s="1"/>
  <c r="E37" i="1" s="1"/>
  <c r="D9" i="1"/>
  <c r="C9" i="1"/>
  <c r="C15" i="1" s="1"/>
  <c r="C22" i="1" s="1"/>
  <c r="C32" i="1" s="1"/>
  <c r="C35" i="1" s="1"/>
  <c r="C37" i="1" s="1"/>
  <c r="S8" i="1"/>
  <c r="S32" i="1" l="1"/>
  <c r="S35" i="1" s="1"/>
</calcChain>
</file>

<file path=xl/sharedStrings.xml><?xml version="1.0" encoding="utf-8"?>
<sst xmlns="http://schemas.openxmlformats.org/spreadsheetml/2006/main" count="68" uniqueCount="59">
  <si>
    <t>البنك العربي- سورية</t>
  </si>
  <si>
    <t>قائمة الدخل</t>
  </si>
  <si>
    <t>Statement of Income</t>
  </si>
  <si>
    <t>بعد تطبيق المعيار رقم 9</t>
  </si>
  <si>
    <t>البيـــان</t>
  </si>
  <si>
    <t>الفوائد الدائنة</t>
  </si>
  <si>
    <t>Interest Income</t>
  </si>
  <si>
    <t>الفوائد المدينة</t>
  </si>
  <si>
    <t>Interest Expense</t>
  </si>
  <si>
    <t>صافي الايرادات</t>
  </si>
  <si>
    <t>Net Interest Income</t>
  </si>
  <si>
    <t>رسوم وعمولات دائنة</t>
  </si>
  <si>
    <t>Fees and commissions Income</t>
  </si>
  <si>
    <t xml:space="preserve"> رسوم وعمولات مدينة</t>
  </si>
  <si>
    <t>Fees and commissions Expense</t>
  </si>
  <si>
    <t xml:space="preserve">صافي ايرادات رسوم وعمولات </t>
  </si>
  <si>
    <t>Net Income from Fees and Commissions</t>
  </si>
  <si>
    <t>صافي ايرادات الفوائد والعمولات والرسوم</t>
  </si>
  <si>
    <t>Net Income from Interest, Fees and Commissions</t>
  </si>
  <si>
    <t>أرباح تشغيلية ناتجة عن تقييم العملات الاجنبية</t>
  </si>
  <si>
    <t>Net gains arising from dealing in foreign currencies</t>
  </si>
  <si>
    <t>أرباح (خسائر) ناتجة عن تقييم مركز القطع البنيوي</t>
  </si>
  <si>
    <t>-</t>
  </si>
  <si>
    <t>Unrealized foreign exchange gain (Losses) on structural position</t>
  </si>
  <si>
    <t>توزيعات أرباح موجودات مالية بالقيمة العادلة من خلال الدخل الشامل الآخر</t>
  </si>
  <si>
    <t>Gains (Losses) on available for sale financial investments</t>
  </si>
  <si>
    <t>خسائر بيع موجودات مالية بالتكلفة المطفأة</t>
  </si>
  <si>
    <t>Losses on Financial Assets at amortized cost</t>
  </si>
  <si>
    <t>ايرادات تشغيلية اخرى</t>
  </si>
  <si>
    <t>Other Operating Income</t>
  </si>
  <si>
    <t>اجمالي الدخل التشغيلي</t>
  </si>
  <si>
    <t>Total  Income</t>
  </si>
  <si>
    <t>نفقات الموظفين</t>
  </si>
  <si>
    <t>Employees Expenses</t>
  </si>
  <si>
    <t>استهلاكات الموجودات الثابتة المادية</t>
  </si>
  <si>
    <t>Depreciation of fixed assets</t>
  </si>
  <si>
    <t xml:space="preserve">اطفاءات الموجودات غير المادية </t>
  </si>
  <si>
    <t>Amortization of intangible assets</t>
  </si>
  <si>
    <t>استرداد مخصص الخسائر الائتمانية المتوقعة</t>
  </si>
  <si>
    <t>Credit loss expense</t>
  </si>
  <si>
    <t>استرداد / (مصروف) مخصصات متنوعة</t>
  </si>
  <si>
    <t>Other Provisions</t>
  </si>
  <si>
    <t xml:space="preserve">مصاريف تشغيلية اخرى </t>
  </si>
  <si>
    <t>Other Expenses</t>
  </si>
  <si>
    <t xml:space="preserve">اجمالي المصروفات التشغيلية </t>
  </si>
  <si>
    <t>Total  Expenses</t>
  </si>
  <si>
    <t xml:space="preserve">الربح (الخسارة) قبل الضريبة </t>
  </si>
  <si>
    <t>Net (Loss) Income Before Tax</t>
  </si>
  <si>
    <t xml:space="preserve">إيراد (مصروف) ضريبة الدخل </t>
  </si>
  <si>
    <t xml:space="preserve">Income Tax  </t>
  </si>
  <si>
    <t>مصروف ضريبة الريع على إيرادات خارج القطر</t>
  </si>
  <si>
    <t>Income Tax  (Revenues earned outside Syria)</t>
  </si>
  <si>
    <t xml:space="preserve">صافي ربح (خسارة) السنة </t>
  </si>
  <si>
    <t xml:space="preserve">Net (loss) Income </t>
  </si>
  <si>
    <t>عائد السهم (ل.س)*</t>
  </si>
  <si>
    <t>Earnings Per Share (SP)*</t>
  </si>
  <si>
    <t>تم تعديل عائد السهم للسنوات السابقة بناء على عملية التجزئة التي تمت على سهم الشركة بتاريخ 1/8/2012 لتصبح قيمة السهم 100 ل.س بدلاً من 500 ل.س</t>
  </si>
  <si>
    <t>The earnings per share have been adjusted for the previous years based on the split process on 1/8/2012</t>
  </si>
  <si>
    <t>that modified the nominal value per share from 500 SP to 100 SP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</si>
</sst>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7" fontId="3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7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2" fillId="0" borderId="0" xfId="0" applyNumberFormat="1" applyFont="1" applyAlignment="1">
      <alignment horizontal="center"/>
    </xf>
    <xf numFmtId="41" fontId="3" fillId="0" borderId="7" xfId="1" applyNumberFormat="1" applyFont="1" applyFill="1" applyBorder="1"/>
    <xf numFmtId="41" fontId="3" fillId="0" borderId="0" xfId="1" applyNumberFormat="1" applyFont="1" applyFill="1" applyBorder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4" xfId="0" applyNumberFormat="1" applyFont="1" applyBorder="1"/>
    <xf numFmtId="41" fontId="3" fillId="0" borderId="7" xfId="1" applyNumberFormat="1" applyFont="1" applyFill="1" applyBorder="1" applyAlignment="1">
      <alignment horizontal="center"/>
    </xf>
    <xf numFmtId="41" fontId="3" fillId="0" borderId="7" xfId="1" applyNumberFormat="1" applyFont="1" applyFill="1" applyBorder="1" applyAlignment="1"/>
    <xf numFmtId="41" fontId="3" fillId="0" borderId="8" xfId="1" applyNumberFormat="1" applyFont="1" applyFill="1" applyBorder="1" applyAlignment="1"/>
    <xf numFmtId="41" fontId="8" fillId="0" borderId="7" xfId="1" applyNumberFormat="1" applyFont="1" applyFill="1" applyBorder="1" applyAlignment="1">
      <alignment horizontal="center"/>
    </xf>
    <xf numFmtId="41" fontId="8" fillId="0" borderId="7" xfId="1" applyNumberFormat="1" applyFont="1" applyFill="1" applyBorder="1" applyAlignment="1"/>
    <xf numFmtId="41" fontId="8" fillId="0" borderId="8" xfId="1" applyNumberFormat="1" applyFont="1" applyFill="1" applyBorder="1" applyAlignment="1"/>
    <xf numFmtId="0" fontId="7" fillId="2" borderId="7" xfId="0" applyFont="1" applyFill="1" applyBorder="1"/>
    <xf numFmtId="41" fontId="7" fillId="2" borderId="7" xfId="0" applyNumberFormat="1" applyFont="1" applyFill="1" applyBorder="1" applyAlignment="1">
      <alignment horizontal="center"/>
    </xf>
    <xf numFmtId="41" fontId="7" fillId="2" borderId="7" xfId="0" applyNumberFormat="1" applyFont="1" applyFill="1" applyBorder="1"/>
    <xf numFmtId="41" fontId="7" fillId="2" borderId="7" xfId="1" applyNumberFormat="1" applyFont="1" applyFill="1" applyBorder="1"/>
    <xf numFmtId="41" fontId="7" fillId="2" borderId="8" xfId="1" applyNumberFormat="1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41" fontId="3" fillId="0" borderId="8" xfId="1" applyNumberFormat="1" applyFont="1" applyFill="1" applyBorder="1"/>
    <xf numFmtId="0" fontId="3" fillId="0" borderId="7" xfId="0" applyFont="1" applyFill="1" applyBorder="1"/>
    <xf numFmtId="41" fontId="8" fillId="0" borderId="7" xfId="1" applyNumberFormat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41" fontId="3" fillId="0" borderId="7" xfId="1" applyNumberFormat="1" applyFont="1" applyFill="1" applyBorder="1" applyAlignment="1">
      <alignment horizontal="left" wrapText="1"/>
    </xf>
    <xf numFmtId="0" fontId="3" fillId="0" borderId="0" xfId="0" applyFont="1" applyFill="1"/>
    <xf numFmtId="41" fontId="8" fillId="0" borderId="7" xfId="1" applyNumberFormat="1" applyFont="1" applyFill="1" applyBorder="1" applyAlignment="1">
      <alignment horizontal="right"/>
    </xf>
    <xf numFmtId="41" fontId="8" fillId="0" borderId="8" xfId="1" applyNumberFormat="1" applyFont="1" applyFill="1" applyBorder="1"/>
    <xf numFmtId="41" fontId="7" fillId="2" borderId="7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1" fontId="3" fillId="0" borderId="0" xfId="0" applyNumberFormat="1" applyFont="1"/>
    <xf numFmtId="41" fontId="3" fillId="0" borderId="7" xfId="1" applyNumberFormat="1" applyFont="1" applyFill="1" applyBorder="1" applyAlignment="1">
      <alignment horizontal="left"/>
    </xf>
    <xf numFmtId="43" fontId="7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/>
    </xf>
    <xf numFmtId="39" fontId="7" fillId="2" borderId="7" xfId="0" applyNumberFormat="1" applyFont="1" applyFill="1" applyBorder="1"/>
    <xf numFmtId="165" fontId="7" fillId="2" borderId="7" xfId="1" applyNumberFormat="1" applyFont="1" applyFill="1" applyBorder="1"/>
    <xf numFmtId="2" fontId="7" fillId="2" borderId="7" xfId="0" applyNumberFormat="1" applyFont="1" applyFill="1" applyBorder="1"/>
    <xf numFmtId="2" fontId="7" fillId="2" borderId="8" xfId="0" applyNumberFormat="1" applyFont="1" applyFill="1" applyBorder="1"/>
    <xf numFmtId="41" fontId="7" fillId="2" borderId="9" xfId="1" applyNumberFormat="1" applyFont="1" applyFill="1" applyBorder="1"/>
    <xf numFmtId="0" fontId="3" fillId="0" borderId="1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7" fontId="3" fillId="0" borderId="0" xfId="0" applyNumberFormat="1" applyFont="1" applyAlignment="1">
      <alignment horizontal="right"/>
    </xf>
    <xf numFmtId="0" fontId="3" fillId="0" borderId="0" xfId="0" applyFont="1" applyAlignment="1"/>
    <xf numFmtId="37" fontId="3" fillId="0" borderId="0" xfId="0" applyNumberFormat="1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41" fontId="2" fillId="0" borderId="0" xfId="0" applyNumberFormat="1" applyFont="1"/>
  </cellXfs>
  <cellStyles count="9">
    <cellStyle name="Comma [0]" xfId="1" builtinId="6"/>
    <cellStyle name="Comma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S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بيان الدخل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C32">
            <v>50500000</v>
          </cell>
          <cell r="E32">
            <v>50500000</v>
          </cell>
          <cell r="F32">
            <v>50500000</v>
          </cell>
          <cell r="G32">
            <v>50500000</v>
          </cell>
          <cell r="H32">
            <v>50500000</v>
          </cell>
          <cell r="I32">
            <v>50500000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8"/>
  <sheetViews>
    <sheetView rightToLeft="1" tabSelected="1" zoomScale="90" zoomScaleNormal="90" workbookViewId="0">
      <selection activeCell="B43" sqref="B43:B49"/>
    </sheetView>
  </sheetViews>
  <sheetFormatPr defaultColWidth="9.140625" defaultRowHeight="16.5"/>
  <cols>
    <col min="1" max="1" width="62.140625" style="1" customWidth="1"/>
    <col min="2" max="2" width="25.85546875" style="1" customWidth="1"/>
    <col min="3" max="4" width="22.5703125" style="1" customWidth="1"/>
    <col min="5" max="5" width="21" style="1" bestFit="1" customWidth="1"/>
    <col min="6" max="8" width="20.28515625" style="1" bestFit="1" customWidth="1"/>
    <col min="9" max="9" width="18.5703125" style="1" hidden="1" customWidth="1"/>
    <col min="10" max="10" width="21.28515625" style="2" hidden="1" customWidth="1"/>
    <col min="11" max="15" width="20.140625" style="1" hidden="1" customWidth="1"/>
    <col min="16" max="16" width="2.28515625" style="3" hidden="1" customWidth="1"/>
    <col min="17" max="17" width="18" style="3" hidden="1" customWidth="1"/>
    <col min="18" max="19" width="18" style="4" hidden="1" customWidth="1"/>
    <col min="20" max="20" width="79.140625" style="4" customWidth="1"/>
    <col min="21" max="21" width="59.5703125" style="3" customWidth="1"/>
    <col min="22" max="22" width="35.7109375" style="3" bestFit="1" customWidth="1"/>
    <col min="23" max="16384" width="9.140625" style="3"/>
  </cols>
  <sheetData>
    <row r="2" spans="1:21">
      <c r="A2" s="1" t="s">
        <v>0</v>
      </c>
    </row>
    <row r="3" spans="1:21" s="9" customFormat="1" ht="18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8" t="s">
        <v>2</v>
      </c>
    </row>
    <row r="4" spans="1:21" ht="18">
      <c r="B4" s="10" t="s">
        <v>3</v>
      </c>
      <c r="C4" s="10"/>
      <c r="D4" s="10"/>
      <c r="E4" s="10"/>
      <c r="F4" s="10"/>
      <c r="G4" s="10"/>
      <c r="Q4" s="11"/>
    </row>
    <row r="5" spans="1:21" s="19" customFormat="1" ht="21.75" customHeight="1">
      <c r="A5" s="12" t="s">
        <v>4</v>
      </c>
      <c r="B5" s="13">
        <v>2023</v>
      </c>
      <c r="C5" s="13">
        <v>2022</v>
      </c>
      <c r="D5" s="13">
        <v>2021</v>
      </c>
      <c r="E5" s="13">
        <v>2020</v>
      </c>
      <c r="F5" s="14">
        <v>2019</v>
      </c>
      <c r="G5" s="14">
        <v>2018</v>
      </c>
      <c r="H5" s="15">
        <v>2018</v>
      </c>
      <c r="I5" s="15">
        <v>2017</v>
      </c>
      <c r="J5" s="15">
        <v>2016</v>
      </c>
      <c r="K5" s="15">
        <v>2015</v>
      </c>
      <c r="L5" s="16">
        <v>2014</v>
      </c>
      <c r="M5" s="16">
        <v>2013</v>
      </c>
      <c r="N5" s="16">
        <v>2012</v>
      </c>
      <c r="O5" s="16">
        <v>2011</v>
      </c>
      <c r="P5" s="16">
        <v>2010</v>
      </c>
      <c r="Q5" s="16">
        <v>2009</v>
      </c>
      <c r="R5" s="16">
        <v>2008</v>
      </c>
      <c r="S5" s="17">
        <v>2007</v>
      </c>
      <c r="T5" s="18" t="s">
        <v>2</v>
      </c>
    </row>
    <row r="6" spans="1:21">
      <c r="A6" s="20"/>
      <c r="B6" s="21"/>
      <c r="C6" s="21"/>
      <c r="D6" s="21"/>
      <c r="E6" s="21"/>
      <c r="F6" s="21"/>
      <c r="G6" s="21"/>
      <c r="H6" s="21"/>
      <c r="I6" s="21"/>
      <c r="K6" s="20"/>
      <c r="L6" s="22"/>
      <c r="M6" s="22"/>
      <c r="N6" s="22"/>
      <c r="O6" s="22"/>
      <c r="P6" s="22"/>
      <c r="Q6" s="22"/>
      <c r="R6" s="22"/>
      <c r="S6" s="23"/>
      <c r="T6" s="24"/>
    </row>
    <row r="7" spans="1:21">
      <c r="A7" s="20" t="s">
        <v>5</v>
      </c>
      <c r="B7" s="25">
        <v>35413667980</v>
      </c>
      <c r="C7" s="25">
        <v>13367801590</v>
      </c>
      <c r="D7" s="25">
        <v>3841972229</v>
      </c>
      <c r="E7" s="25">
        <v>3958578277</v>
      </c>
      <c r="F7" s="25">
        <v>2024965613</v>
      </c>
      <c r="G7" s="25">
        <v>1812269119</v>
      </c>
      <c r="H7" s="25">
        <v>1812269119</v>
      </c>
      <c r="I7" s="25">
        <v>2391880624</v>
      </c>
      <c r="J7" s="25">
        <v>2094282064</v>
      </c>
      <c r="K7" s="20">
        <v>1948947971</v>
      </c>
      <c r="L7" s="26">
        <v>1934057342</v>
      </c>
      <c r="M7" s="26">
        <v>1923555893</v>
      </c>
      <c r="N7" s="26">
        <v>2199799095</v>
      </c>
      <c r="O7" s="26">
        <v>2290918333</v>
      </c>
      <c r="P7" s="26">
        <v>2012759000</v>
      </c>
      <c r="Q7" s="26">
        <v>1555017559</v>
      </c>
      <c r="R7" s="26">
        <v>1337706468</v>
      </c>
      <c r="S7" s="27">
        <v>852515916</v>
      </c>
      <c r="T7" s="20" t="s">
        <v>6</v>
      </c>
    </row>
    <row r="8" spans="1:21" ht="18.75">
      <c r="A8" s="20" t="s">
        <v>7</v>
      </c>
      <c r="B8" s="25">
        <v>-7980485962</v>
      </c>
      <c r="C8" s="25">
        <v>-3591093898</v>
      </c>
      <c r="D8" s="25">
        <v>-1409344972</v>
      </c>
      <c r="E8" s="25">
        <v>-1121736874</v>
      </c>
      <c r="F8" s="25">
        <v>-933126979</v>
      </c>
      <c r="G8" s="25">
        <v>-1188034143</v>
      </c>
      <c r="H8" s="28">
        <v>-1188034143</v>
      </c>
      <c r="I8" s="28">
        <v>-1315429848</v>
      </c>
      <c r="J8" s="28">
        <v>-1001024628</v>
      </c>
      <c r="K8" s="29">
        <v>-982191577</v>
      </c>
      <c r="L8" s="29">
        <v>-1289144849</v>
      </c>
      <c r="M8" s="29">
        <v>-1323417111</v>
      </c>
      <c r="N8" s="29">
        <v>-1380916706</v>
      </c>
      <c r="O8" s="29">
        <v>-1164894272</v>
      </c>
      <c r="P8" s="29">
        <v>-1014030170</v>
      </c>
      <c r="Q8" s="29">
        <v>-869949875</v>
      </c>
      <c r="R8" s="29">
        <v>-771999106</v>
      </c>
      <c r="S8" s="30">
        <f>SUM(-462864088)</f>
        <v>-462864088</v>
      </c>
      <c r="T8" s="20" t="s">
        <v>8</v>
      </c>
    </row>
    <row r="9" spans="1:21">
      <c r="A9" s="31" t="s">
        <v>9</v>
      </c>
      <c r="B9" s="32">
        <v>27433182018</v>
      </c>
      <c r="C9" s="32">
        <f t="shared" ref="C9:E9" si="0">SUM(C7:C8)</f>
        <v>9776707692</v>
      </c>
      <c r="D9" s="32">
        <f t="shared" ref="D9" si="1">SUM(D7:D8)</f>
        <v>2432627257</v>
      </c>
      <c r="E9" s="32">
        <f t="shared" si="0"/>
        <v>2836841403</v>
      </c>
      <c r="F9" s="32">
        <f t="shared" ref="F9:S9" si="2">SUM(F7:F8)</f>
        <v>1091838634</v>
      </c>
      <c r="G9" s="32">
        <f t="shared" si="2"/>
        <v>624234976</v>
      </c>
      <c r="H9" s="32">
        <f t="shared" si="2"/>
        <v>624234976</v>
      </c>
      <c r="I9" s="32">
        <f t="shared" si="2"/>
        <v>1076450776</v>
      </c>
      <c r="J9" s="32">
        <f t="shared" si="2"/>
        <v>1093257436</v>
      </c>
      <c r="K9" s="33">
        <f t="shared" si="2"/>
        <v>966756394</v>
      </c>
      <c r="L9" s="33">
        <f t="shared" si="2"/>
        <v>644912493</v>
      </c>
      <c r="M9" s="33">
        <f t="shared" si="2"/>
        <v>600138782</v>
      </c>
      <c r="N9" s="34">
        <f t="shared" si="2"/>
        <v>818882389</v>
      </c>
      <c r="O9" s="34">
        <f t="shared" si="2"/>
        <v>1126024061</v>
      </c>
      <c r="P9" s="34">
        <f t="shared" si="2"/>
        <v>998728830</v>
      </c>
      <c r="Q9" s="34">
        <f t="shared" si="2"/>
        <v>685067684</v>
      </c>
      <c r="R9" s="34">
        <f t="shared" si="2"/>
        <v>565707362</v>
      </c>
      <c r="S9" s="35">
        <f t="shared" si="2"/>
        <v>389651828</v>
      </c>
      <c r="T9" s="34" t="s">
        <v>10</v>
      </c>
    </row>
    <row r="10" spans="1:21">
      <c r="A10" s="36"/>
      <c r="B10" s="36"/>
      <c r="C10" s="36"/>
      <c r="D10" s="36"/>
      <c r="E10" s="36"/>
      <c r="F10" s="36"/>
      <c r="G10" s="36"/>
      <c r="H10" s="36"/>
      <c r="I10" s="36"/>
      <c r="J10" s="37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8"/>
    </row>
    <row r="11" spans="1:21">
      <c r="A11" s="20" t="s">
        <v>11</v>
      </c>
      <c r="B11" s="20">
        <v>2971594711</v>
      </c>
      <c r="C11" s="25">
        <v>1314853906</v>
      </c>
      <c r="D11" s="25">
        <v>698761922</v>
      </c>
      <c r="E11" s="25">
        <v>613244466</v>
      </c>
      <c r="F11" s="25">
        <v>284759391</v>
      </c>
      <c r="G11" s="25">
        <v>235238417</v>
      </c>
      <c r="H11" s="25">
        <v>232995642</v>
      </c>
      <c r="I11" s="25">
        <v>243456541</v>
      </c>
      <c r="J11" s="25">
        <v>334908409</v>
      </c>
      <c r="K11" s="20">
        <v>229937920</v>
      </c>
      <c r="L11" s="20">
        <v>136165588</v>
      </c>
      <c r="M11" s="20">
        <v>186254050</v>
      </c>
      <c r="N11" s="20">
        <v>120830421</v>
      </c>
      <c r="O11" s="20">
        <v>278934065</v>
      </c>
      <c r="P11" s="20">
        <v>260668313</v>
      </c>
      <c r="Q11" s="20">
        <v>237106480</v>
      </c>
      <c r="R11" s="20">
        <v>201954359</v>
      </c>
      <c r="S11" s="39">
        <v>141819348</v>
      </c>
      <c r="T11" s="20" t="s">
        <v>12</v>
      </c>
    </row>
    <row r="12" spans="1:21" ht="18.75">
      <c r="A12" s="40" t="s">
        <v>13</v>
      </c>
      <c r="B12" s="25">
        <v>-139381404</v>
      </c>
      <c r="C12" s="25">
        <v>-48771147</v>
      </c>
      <c r="D12" s="25">
        <v>-84021140</v>
      </c>
      <c r="E12" s="25">
        <v>-10322485</v>
      </c>
      <c r="F12" s="25">
        <v>-14153550</v>
      </c>
      <c r="G12" s="25">
        <v>-19410661</v>
      </c>
      <c r="H12" s="28">
        <v>-19410661</v>
      </c>
      <c r="I12" s="28">
        <v>-29305663</v>
      </c>
      <c r="J12" s="28">
        <v>-33293184</v>
      </c>
      <c r="K12" s="41">
        <v>-26220690</v>
      </c>
      <c r="L12" s="41">
        <v>-13703528</v>
      </c>
      <c r="M12" s="41">
        <v>-17493447</v>
      </c>
      <c r="N12" s="41">
        <v>-10848948</v>
      </c>
      <c r="O12" s="29">
        <v>-20277130</v>
      </c>
      <c r="P12" s="29">
        <v>-22849278</v>
      </c>
      <c r="Q12" s="29">
        <v>-14877715</v>
      </c>
      <c r="R12" s="29">
        <f>SUM(-9519234)</f>
        <v>-9519234</v>
      </c>
      <c r="S12" s="30">
        <f>SUM(-7015888)</f>
        <v>-7015888</v>
      </c>
      <c r="T12" s="26" t="s">
        <v>14</v>
      </c>
    </row>
    <row r="13" spans="1:21">
      <c r="A13" s="31" t="s">
        <v>15</v>
      </c>
      <c r="B13" s="32">
        <v>2832213307</v>
      </c>
      <c r="C13" s="32">
        <f t="shared" ref="C13:S13" si="3">SUM(C11:C12)</f>
        <v>1266082759</v>
      </c>
      <c r="D13" s="32">
        <f t="shared" si="3"/>
        <v>614740782</v>
      </c>
      <c r="E13" s="32">
        <f t="shared" si="3"/>
        <v>602921981</v>
      </c>
      <c r="F13" s="32">
        <f t="shared" si="3"/>
        <v>270605841</v>
      </c>
      <c r="G13" s="32">
        <f t="shared" si="3"/>
        <v>215827756</v>
      </c>
      <c r="H13" s="32">
        <f t="shared" si="3"/>
        <v>213584981</v>
      </c>
      <c r="I13" s="32">
        <f t="shared" si="3"/>
        <v>214150878</v>
      </c>
      <c r="J13" s="32">
        <f t="shared" si="3"/>
        <v>301615225</v>
      </c>
      <c r="K13" s="33">
        <f t="shared" si="3"/>
        <v>203717230</v>
      </c>
      <c r="L13" s="33">
        <f t="shared" si="3"/>
        <v>122462060</v>
      </c>
      <c r="M13" s="33">
        <f t="shared" si="3"/>
        <v>168760603</v>
      </c>
      <c r="N13" s="34">
        <f t="shared" si="3"/>
        <v>109981473</v>
      </c>
      <c r="O13" s="34">
        <f t="shared" si="3"/>
        <v>258656935</v>
      </c>
      <c r="P13" s="34">
        <f t="shared" si="3"/>
        <v>237819035</v>
      </c>
      <c r="Q13" s="34">
        <f t="shared" si="3"/>
        <v>222228765</v>
      </c>
      <c r="R13" s="34">
        <f t="shared" si="3"/>
        <v>192435125</v>
      </c>
      <c r="S13" s="35">
        <f t="shared" si="3"/>
        <v>134803460</v>
      </c>
      <c r="T13" s="34" t="s">
        <v>16</v>
      </c>
    </row>
    <row r="14" spans="1:21">
      <c r="A14" s="42"/>
      <c r="B14" s="42"/>
      <c r="C14" s="42"/>
      <c r="D14" s="42"/>
      <c r="E14" s="42"/>
      <c r="F14" s="42"/>
      <c r="G14" s="42"/>
      <c r="H14" s="42"/>
      <c r="I14" s="42"/>
      <c r="J14" s="43"/>
      <c r="K14" s="42"/>
      <c r="L14" s="42"/>
      <c r="M14" s="42"/>
      <c r="N14" s="42"/>
      <c r="O14" s="20"/>
      <c r="P14" s="20"/>
      <c r="Q14" s="20"/>
      <c r="R14" s="20"/>
      <c r="S14" s="39"/>
      <c r="T14" s="20"/>
    </row>
    <row r="15" spans="1:21">
      <c r="A15" s="31" t="s">
        <v>17</v>
      </c>
      <c r="B15" s="32">
        <f t="shared" ref="B15:G15" si="4">SUM(B9,B13)</f>
        <v>30265395325</v>
      </c>
      <c r="C15" s="32">
        <f t="shared" si="4"/>
        <v>11042790451</v>
      </c>
      <c r="D15" s="32">
        <f t="shared" si="4"/>
        <v>3047368039</v>
      </c>
      <c r="E15" s="32">
        <f t="shared" si="4"/>
        <v>3439763384</v>
      </c>
      <c r="F15" s="32">
        <f t="shared" si="4"/>
        <v>1362444475</v>
      </c>
      <c r="G15" s="32">
        <f t="shared" si="4"/>
        <v>840062732</v>
      </c>
      <c r="H15" s="32">
        <f>SUM(H9,H13)</f>
        <v>837819957</v>
      </c>
      <c r="I15" s="32">
        <f t="shared" ref="I15:Q15" si="5">SUM(I9,I13)</f>
        <v>1290601654</v>
      </c>
      <c r="J15" s="32">
        <f t="shared" si="5"/>
        <v>1394872661</v>
      </c>
      <c r="K15" s="33">
        <f t="shared" si="5"/>
        <v>1170473624</v>
      </c>
      <c r="L15" s="33">
        <f t="shared" si="5"/>
        <v>767374553</v>
      </c>
      <c r="M15" s="33">
        <f t="shared" si="5"/>
        <v>768899385</v>
      </c>
      <c r="N15" s="34">
        <f t="shared" si="5"/>
        <v>928863862</v>
      </c>
      <c r="O15" s="34">
        <f t="shared" si="5"/>
        <v>1384680996</v>
      </c>
      <c r="P15" s="34">
        <f t="shared" si="5"/>
        <v>1236547865</v>
      </c>
      <c r="Q15" s="34">
        <f t="shared" si="5"/>
        <v>907296449</v>
      </c>
      <c r="R15" s="34">
        <f>SUM(R13,R9)</f>
        <v>758142487</v>
      </c>
      <c r="S15" s="35">
        <f>SUM(S13,S9)</f>
        <v>524455288</v>
      </c>
      <c r="T15" s="34" t="s">
        <v>18</v>
      </c>
    </row>
    <row r="16" spans="1:21">
      <c r="A16" s="36"/>
      <c r="B16" s="36"/>
      <c r="C16" s="36"/>
      <c r="D16" s="36"/>
      <c r="E16" s="36"/>
      <c r="F16" s="36"/>
      <c r="G16" s="36"/>
      <c r="H16" s="36"/>
      <c r="I16" s="36"/>
      <c r="J16" s="37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8"/>
    </row>
    <row r="17" spans="1:22">
      <c r="A17" s="40" t="s">
        <v>19</v>
      </c>
      <c r="B17" s="25">
        <v>10054336868</v>
      </c>
      <c r="C17" s="25">
        <v>299334388</v>
      </c>
      <c r="D17" s="25">
        <v>1207282203</v>
      </c>
      <c r="E17" s="25">
        <v>198306711</v>
      </c>
      <c r="F17" s="25">
        <v>95130884</v>
      </c>
      <c r="G17" s="25">
        <v>122828661</v>
      </c>
      <c r="H17" s="25">
        <v>122828661</v>
      </c>
      <c r="I17" s="25">
        <v>107556004</v>
      </c>
      <c r="J17" s="25">
        <v>11250654</v>
      </c>
      <c r="K17" s="20">
        <v>95306431</v>
      </c>
      <c r="L17" s="20">
        <v>93936647</v>
      </c>
      <c r="M17" s="20">
        <v>196452666</v>
      </c>
      <c r="N17" s="20">
        <v>94669576</v>
      </c>
      <c r="O17" s="20">
        <v>96342430</v>
      </c>
      <c r="P17" s="20">
        <v>66516845</v>
      </c>
      <c r="Q17" s="20">
        <v>65408497</v>
      </c>
      <c r="R17" s="20">
        <v>62747272</v>
      </c>
      <c r="S17" s="39">
        <v>31954110</v>
      </c>
      <c r="T17" s="20" t="s">
        <v>20</v>
      </c>
    </row>
    <row r="18" spans="1:22" s="46" customFormat="1">
      <c r="A18" s="40" t="s">
        <v>21</v>
      </c>
      <c r="B18" s="25">
        <v>519186481520</v>
      </c>
      <c r="C18" s="25">
        <v>27354226480</v>
      </c>
      <c r="D18" s="25">
        <v>68303992960</v>
      </c>
      <c r="E18" s="25">
        <v>44593371200</v>
      </c>
      <c r="F18" s="25">
        <v>0</v>
      </c>
      <c r="G18" s="25">
        <v>0</v>
      </c>
      <c r="H18" s="44" t="s">
        <v>22</v>
      </c>
      <c r="I18" s="25">
        <v>-4428339289</v>
      </c>
      <c r="J18" s="25">
        <v>9831206885</v>
      </c>
      <c r="K18" s="20">
        <v>7542261766</v>
      </c>
      <c r="L18" s="20">
        <v>2961108614</v>
      </c>
      <c r="M18" s="20">
        <v>3595204600</v>
      </c>
      <c r="N18" s="20">
        <v>1179005229</v>
      </c>
      <c r="O18" s="26">
        <v>485373783</v>
      </c>
      <c r="P18" s="26">
        <v>45653996</v>
      </c>
      <c r="Q18" s="26">
        <v>-26675958</v>
      </c>
      <c r="R18" s="26">
        <f>SUM(-29264636)</f>
        <v>-29264636</v>
      </c>
      <c r="S18" s="27">
        <f>SUM(-65842100)</f>
        <v>-65842100</v>
      </c>
      <c r="T18" s="45" t="s">
        <v>23</v>
      </c>
    </row>
    <row r="19" spans="1:22">
      <c r="A19" s="40" t="s">
        <v>24</v>
      </c>
      <c r="B19" s="25"/>
      <c r="C19" s="25">
        <v>0</v>
      </c>
      <c r="D19" s="25">
        <v>0</v>
      </c>
      <c r="E19" s="25">
        <v>0</v>
      </c>
      <c r="F19" s="25">
        <v>9251950</v>
      </c>
      <c r="G19" s="25">
        <v>0</v>
      </c>
      <c r="H19" s="44" t="s">
        <v>22</v>
      </c>
      <c r="I19" s="44" t="s">
        <v>22</v>
      </c>
      <c r="J19" s="44" t="s">
        <v>22</v>
      </c>
      <c r="K19" s="44" t="s">
        <v>22</v>
      </c>
      <c r="L19" s="20">
        <v>3500000</v>
      </c>
      <c r="M19" s="20">
        <v>7455000</v>
      </c>
      <c r="N19" s="20">
        <v>4725000</v>
      </c>
      <c r="O19" s="20">
        <v>3150000</v>
      </c>
      <c r="P19" s="20">
        <v>1833887</v>
      </c>
      <c r="Q19" s="20">
        <v>23606580</v>
      </c>
      <c r="R19" s="20">
        <v>0</v>
      </c>
      <c r="S19" s="39">
        <v>0</v>
      </c>
      <c r="T19" s="45" t="s">
        <v>25</v>
      </c>
    </row>
    <row r="20" spans="1:22" ht="18.75">
      <c r="A20" s="40" t="s">
        <v>26</v>
      </c>
      <c r="B20" s="25"/>
      <c r="C20" s="25">
        <v>0</v>
      </c>
      <c r="D20" s="25">
        <v>0</v>
      </c>
      <c r="E20" s="25">
        <v>0</v>
      </c>
      <c r="F20" s="25">
        <v>-1779450</v>
      </c>
      <c r="G20" s="25">
        <v>-2000864</v>
      </c>
      <c r="H20" s="47">
        <v>-2000864</v>
      </c>
      <c r="I20" s="47" t="s">
        <v>22</v>
      </c>
      <c r="J20" s="47" t="s">
        <v>22</v>
      </c>
      <c r="K20" s="29">
        <v>-14439943</v>
      </c>
      <c r="L20" s="29">
        <v>-17324509</v>
      </c>
      <c r="M20" s="29">
        <v>-14384051</v>
      </c>
      <c r="N20" s="29">
        <v>-5828717</v>
      </c>
      <c r="O20" s="29">
        <v>-3092607</v>
      </c>
      <c r="P20" s="41">
        <v>0</v>
      </c>
      <c r="Q20" s="41">
        <v>0</v>
      </c>
      <c r="R20" s="41">
        <v>0</v>
      </c>
      <c r="S20" s="48">
        <v>0</v>
      </c>
      <c r="T20" s="20" t="s">
        <v>27</v>
      </c>
    </row>
    <row r="21" spans="1:22">
      <c r="A21" s="40" t="s">
        <v>28</v>
      </c>
      <c r="B21" s="25">
        <v>448514558</v>
      </c>
      <c r="C21" s="25">
        <v>296123265</v>
      </c>
      <c r="D21" s="25">
        <v>887464251</v>
      </c>
      <c r="E21" s="25">
        <v>1067119625</v>
      </c>
      <c r="F21" s="25">
        <v>100703553</v>
      </c>
      <c r="G21" s="25">
        <v>65983012</v>
      </c>
      <c r="H21" s="25">
        <v>68225787</v>
      </c>
      <c r="I21" s="25">
        <v>88223421</v>
      </c>
      <c r="J21" s="25">
        <v>27817401</v>
      </c>
      <c r="K21" s="20">
        <v>12430024</v>
      </c>
      <c r="L21" s="20">
        <v>6439361</v>
      </c>
      <c r="M21" s="20">
        <v>6163758</v>
      </c>
      <c r="N21" s="26">
        <v>4433626</v>
      </c>
      <c r="O21" s="26">
        <v>9392593</v>
      </c>
      <c r="P21" s="26">
        <v>15355321</v>
      </c>
      <c r="Q21" s="26">
        <v>7738926</v>
      </c>
      <c r="R21" s="26">
        <v>8651099</v>
      </c>
      <c r="S21" s="27">
        <v>5979784</v>
      </c>
      <c r="T21" s="20" t="s">
        <v>29</v>
      </c>
    </row>
    <row r="22" spans="1:22">
      <c r="A22" s="31" t="s">
        <v>30</v>
      </c>
      <c r="B22" s="49">
        <v>563719685943</v>
      </c>
      <c r="C22" s="49">
        <f t="shared" ref="C22:E22" si="6">SUM(C15:C21)</f>
        <v>38992474584</v>
      </c>
      <c r="D22" s="49">
        <f t="shared" ref="D22" si="7">SUM(D15:D21)</f>
        <v>73446107453</v>
      </c>
      <c r="E22" s="49">
        <f t="shared" si="6"/>
        <v>49298560920</v>
      </c>
      <c r="F22" s="49">
        <f t="shared" ref="F22:S22" si="8">SUM(F15:F21)</f>
        <v>1565751412</v>
      </c>
      <c r="G22" s="49">
        <f t="shared" si="8"/>
        <v>1026873541</v>
      </c>
      <c r="H22" s="49">
        <f t="shared" si="8"/>
        <v>1026873541</v>
      </c>
      <c r="I22" s="49">
        <f t="shared" si="8"/>
        <v>-2941958210</v>
      </c>
      <c r="J22" s="49">
        <f t="shared" si="8"/>
        <v>11265147601</v>
      </c>
      <c r="K22" s="34">
        <f t="shared" si="8"/>
        <v>8806031902</v>
      </c>
      <c r="L22" s="34">
        <f t="shared" si="8"/>
        <v>3815034666</v>
      </c>
      <c r="M22" s="34">
        <f t="shared" si="8"/>
        <v>4559791358</v>
      </c>
      <c r="N22" s="34">
        <f t="shared" si="8"/>
        <v>2205868576</v>
      </c>
      <c r="O22" s="34">
        <f t="shared" si="8"/>
        <v>1975847195</v>
      </c>
      <c r="P22" s="34">
        <f t="shared" si="8"/>
        <v>1365907914</v>
      </c>
      <c r="Q22" s="34">
        <f t="shared" si="8"/>
        <v>977374494</v>
      </c>
      <c r="R22" s="34">
        <f t="shared" si="8"/>
        <v>800276222</v>
      </c>
      <c r="S22" s="35">
        <f t="shared" si="8"/>
        <v>496547082</v>
      </c>
      <c r="T22" s="34" t="s">
        <v>31</v>
      </c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50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8"/>
    </row>
    <row r="24" spans="1:22">
      <c r="A24" s="40" t="s">
        <v>32</v>
      </c>
      <c r="B24" s="25">
        <v>-15521688905</v>
      </c>
      <c r="C24" s="25">
        <v>-6070783595</v>
      </c>
      <c r="D24" s="25">
        <v>-3024283682</v>
      </c>
      <c r="E24" s="25">
        <v>-1652850394</v>
      </c>
      <c r="F24" s="25">
        <v>-1171718875</v>
      </c>
      <c r="G24" s="25">
        <v>-1138715515</v>
      </c>
      <c r="H24" s="26">
        <v>-1138715515</v>
      </c>
      <c r="I24" s="26">
        <v>-1015023151</v>
      </c>
      <c r="J24" s="26">
        <v>-946779077</v>
      </c>
      <c r="K24" s="26">
        <v>-642059246</v>
      </c>
      <c r="L24" s="26">
        <v>-513907247</v>
      </c>
      <c r="M24" s="26">
        <v>-452014921</v>
      </c>
      <c r="N24" s="26">
        <v>-349335513</v>
      </c>
      <c r="O24" s="26">
        <v>-382890791</v>
      </c>
      <c r="P24" s="26">
        <v>-342109986</v>
      </c>
      <c r="Q24" s="26">
        <v>-254008305</v>
      </c>
      <c r="R24" s="26">
        <f>SUM(-207930442)</f>
        <v>-207930442</v>
      </c>
      <c r="S24" s="27">
        <v>-138520432</v>
      </c>
      <c r="T24" s="20" t="s">
        <v>33</v>
      </c>
      <c r="V24" s="51"/>
    </row>
    <row r="25" spans="1:22">
      <c r="A25" s="40" t="s">
        <v>34</v>
      </c>
      <c r="B25" s="25">
        <v>-1197780509</v>
      </c>
      <c r="C25" s="25">
        <v>-447693108</v>
      </c>
      <c r="D25" s="25">
        <v>-238129878</v>
      </c>
      <c r="E25" s="25">
        <v>-132332379</v>
      </c>
      <c r="F25" s="25">
        <v>-98998971</v>
      </c>
      <c r="G25" s="25">
        <v>-73605125</v>
      </c>
      <c r="H25" s="26">
        <v>-73605125</v>
      </c>
      <c r="I25" s="26">
        <v>-72043284</v>
      </c>
      <c r="J25" s="26">
        <v>-52955535</v>
      </c>
      <c r="K25" s="26">
        <v>-54712445</v>
      </c>
      <c r="L25" s="26">
        <v>-61577810</v>
      </c>
      <c r="M25" s="26">
        <v>-70903256</v>
      </c>
      <c r="N25" s="26">
        <v>-101852796</v>
      </c>
      <c r="O25" s="26">
        <v>-90349547</v>
      </c>
      <c r="P25" s="26">
        <v>-98267973</v>
      </c>
      <c r="Q25" s="26">
        <v>-88052397</v>
      </c>
      <c r="R25" s="26">
        <f>SUM(-62102152)</f>
        <v>-62102152</v>
      </c>
      <c r="S25" s="27">
        <f>SUM(-38069688)</f>
        <v>-38069688</v>
      </c>
      <c r="T25" s="20" t="s">
        <v>35</v>
      </c>
      <c r="V25" s="51"/>
    </row>
    <row r="26" spans="1:22">
      <c r="A26" s="40" t="s">
        <v>36</v>
      </c>
      <c r="B26" s="25">
        <v>-119049314</v>
      </c>
      <c r="C26" s="25">
        <v>-64751991</v>
      </c>
      <c r="D26" s="25">
        <v>-9064278</v>
      </c>
      <c r="E26" s="25">
        <v>-3509825</v>
      </c>
      <c r="F26" s="25">
        <v>-4075439</v>
      </c>
      <c r="G26" s="25">
        <v>-3857695</v>
      </c>
      <c r="H26" s="26">
        <v>-3857695</v>
      </c>
      <c r="I26" s="26">
        <v>-3938999</v>
      </c>
      <c r="J26" s="26">
        <v>-3417619</v>
      </c>
      <c r="K26" s="26">
        <v>-3145059</v>
      </c>
      <c r="L26" s="26">
        <v>-3881506</v>
      </c>
      <c r="M26" s="26">
        <v>-5849502</v>
      </c>
      <c r="N26" s="26">
        <v>-5270086</v>
      </c>
      <c r="O26" s="26">
        <v>-5085590</v>
      </c>
      <c r="P26" s="26">
        <v>-10665390</v>
      </c>
      <c r="Q26" s="26">
        <v>-10538533</v>
      </c>
      <c r="R26" s="26">
        <f>SUM(-9070345)</f>
        <v>-9070345</v>
      </c>
      <c r="S26" s="27">
        <v>-8302611</v>
      </c>
      <c r="T26" s="20" t="s">
        <v>37</v>
      </c>
      <c r="V26" s="51"/>
    </row>
    <row r="27" spans="1:22">
      <c r="A27" s="40" t="s">
        <v>38</v>
      </c>
      <c r="B27" s="25">
        <v>-1142687764</v>
      </c>
      <c r="C27" s="25">
        <v>1544393812</v>
      </c>
      <c r="D27" s="25">
        <v>-4704680072</v>
      </c>
      <c r="E27" s="25">
        <v>-558206771</v>
      </c>
      <c r="F27" s="25">
        <v>655627205</v>
      </c>
      <c r="G27" s="25">
        <v>532250541</v>
      </c>
      <c r="H27" s="26">
        <v>-219631357</v>
      </c>
      <c r="I27" s="26">
        <v>-54419385</v>
      </c>
      <c r="J27" s="26">
        <v>-1227574241</v>
      </c>
      <c r="K27" s="26">
        <v>-2248760915</v>
      </c>
      <c r="L27" s="26">
        <v>-2567802446</v>
      </c>
      <c r="M27" s="26">
        <v>-3321627386</v>
      </c>
      <c r="N27" s="26">
        <v>-1837103676</v>
      </c>
      <c r="O27" s="26">
        <v>-743154144</v>
      </c>
      <c r="P27" s="26">
        <v>-84333012</v>
      </c>
      <c r="Q27" s="26">
        <v>-147635549</v>
      </c>
      <c r="R27" s="26">
        <f>SUM(-385792)</f>
        <v>-385792</v>
      </c>
      <c r="S27" s="27">
        <v>0</v>
      </c>
      <c r="T27" s="52" t="s">
        <v>39</v>
      </c>
      <c r="U27"/>
      <c r="V27" s="51"/>
    </row>
    <row r="28" spans="1:22">
      <c r="A28" s="40" t="s">
        <v>40</v>
      </c>
      <c r="B28" s="25">
        <v>-673448183</v>
      </c>
      <c r="C28" s="25">
        <v>-404521391</v>
      </c>
      <c r="D28" s="25">
        <v>-156832091</v>
      </c>
      <c r="E28" s="25">
        <v>8114504</v>
      </c>
      <c r="F28" s="25">
        <v>59692311</v>
      </c>
      <c r="G28" s="25">
        <v>-144750163</v>
      </c>
      <c r="H28" s="26">
        <v>-144819529</v>
      </c>
      <c r="I28" s="26">
        <v>-22880398</v>
      </c>
      <c r="J28" s="26">
        <v>-211358417</v>
      </c>
      <c r="K28" s="26">
        <v>-74825598</v>
      </c>
      <c r="L28" s="26">
        <v>-286097997</v>
      </c>
      <c r="M28" s="26">
        <v>-52421733</v>
      </c>
      <c r="N28" s="26">
        <v>-22394703</v>
      </c>
      <c r="O28" s="26">
        <v>-19095317</v>
      </c>
      <c r="P28" s="26">
        <v>3903</v>
      </c>
      <c r="Q28" s="26">
        <v>-826171</v>
      </c>
      <c r="R28" s="26">
        <f>SUM(-1643000)</f>
        <v>-1643000</v>
      </c>
      <c r="S28" s="27">
        <v>0</v>
      </c>
      <c r="T28" s="52" t="s">
        <v>41</v>
      </c>
      <c r="V28" s="51"/>
    </row>
    <row r="29" spans="1:22" ht="18.75">
      <c r="A29" s="40" t="s">
        <v>42</v>
      </c>
      <c r="B29" s="25">
        <v>-11626956945</v>
      </c>
      <c r="C29" s="25">
        <v>-5602586422</v>
      </c>
      <c r="D29" s="25">
        <v>-3228034890</v>
      </c>
      <c r="E29" s="25">
        <v>-1207320647</v>
      </c>
      <c r="F29" s="25">
        <f>-811456119+58251160</f>
        <v>-753204959</v>
      </c>
      <c r="G29" s="25">
        <v>-892291968</v>
      </c>
      <c r="H29" s="29">
        <v>-892222602</v>
      </c>
      <c r="I29" s="29">
        <v>-826892935</v>
      </c>
      <c r="J29" s="29">
        <v>-779160447</v>
      </c>
      <c r="K29" s="29">
        <v>-530109888</v>
      </c>
      <c r="L29" s="29">
        <v>-466582796</v>
      </c>
      <c r="M29" s="29">
        <v>-330179571</v>
      </c>
      <c r="N29" s="29">
        <v>-263743899</v>
      </c>
      <c r="O29" s="29">
        <v>-260506221</v>
      </c>
      <c r="P29" s="29">
        <v>-270212976</v>
      </c>
      <c r="Q29" s="29">
        <v>-214029810</v>
      </c>
      <c r="R29" s="29">
        <f>SUM(-145034488)</f>
        <v>-145034488</v>
      </c>
      <c r="S29" s="30">
        <f>SUM(-96397407)</f>
        <v>-96397407</v>
      </c>
      <c r="T29" s="20" t="s">
        <v>43</v>
      </c>
      <c r="V29" s="51"/>
    </row>
    <row r="30" spans="1:22" s="1" customFormat="1">
      <c r="A30" s="31" t="s">
        <v>44</v>
      </c>
      <c r="B30" s="49">
        <f t="shared" ref="B30:E30" si="9">SUM(B24:B29)</f>
        <v>-30281611620</v>
      </c>
      <c r="C30" s="49">
        <f t="shared" si="9"/>
        <v>-11045942695</v>
      </c>
      <c r="D30" s="49">
        <f t="shared" ref="D30" si="10">SUM(D24:D29)</f>
        <v>-11361024891</v>
      </c>
      <c r="E30" s="49">
        <f t="shared" si="9"/>
        <v>-3546105512</v>
      </c>
      <c r="F30" s="49">
        <f t="shared" ref="F30:S30" si="11">SUM(F24:F29)</f>
        <v>-1312678728</v>
      </c>
      <c r="G30" s="49">
        <f t="shared" si="11"/>
        <v>-1720969925</v>
      </c>
      <c r="H30" s="49">
        <f t="shared" si="11"/>
        <v>-2472851823</v>
      </c>
      <c r="I30" s="49">
        <f t="shared" si="11"/>
        <v>-1995198152</v>
      </c>
      <c r="J30" s="49">
        <f t="shared" si="11"/>
        <v>-3221245336</v>
      </c>
      <c r="K30" s="34">
        <f t="shared" si="11"/>
        <v>-3553613151</v>
      </c>
      <c r="L30" s="34">
        <f t="shared" si="11"/>
        <v>-3899849802</v>
      </c>
      <c r="M30" s="34">
        <f t="shared" si="11"/>
        <v>-4232996369</v>
      </c>
      <c r="N30" s="34">
        <f t="shared" si="11"/>
        <v>-2579700673</v>
      </c>
      <c r="O30" s="34">
        <f t="shared" si="11"/>
        <v>-1501081610</v>
      </c>
      <c r="P30" s="34">
        <f t="shared" si="11"/>
        <v>-805585434</v>
      </c>
      <c r="Q30" s="34">
        <f t="shared" si="11"/>
        <v>-715090765</v>
      </c>
      <c r="R30" s="34">
        <f t="shared" si="11"/>
        <v>-426166219</v>
      </c>
      <c r="S30" s="35">
        <f t="shared" si="11"/>
        <v>-281290138</v>
      </c>
      <c r="T30" s="34" t="s">
        <v>45</v>
      </c>
    </row>
    <row r="31" spans="1:22" s="1" customFormat="1">
      <c r="A31" s="42"/>
      <c r="B31" s="42"/>
      <c r="C31" s="42"/>
      <c r="D31" s="42"/>
      <c r="E31" s="42"/>
      <c r="F31" s="42"/>
      <c r="G31" s="42"/>
      <c r="H31" s="42"/>
      <c r="I31" s="42"/>
      <c r="J31" s="43"/>
      <c r="K31" s="42"/>
      <c r="L31" s="42"/>
      <c r="M31" s="26"/>
      <c r="N31" s="42"/>
      <c r="O31" s="20"/>
      <c r="P31" s="20"/>
      <c r="Q31" s="20"/>
      <c r="R31" s="20"/>
      <c r="S31" s="39"/>
      <c r="T31" s="20"/>
    </row>
    <row r="32" spans="1:22" s="1" customFormat="1">
      <c r="A32" s="31" t="s">
        <v>46</v>
      </c>
      <c r="B32" s="49">
        <v>533438074323</v>
      </c>
      <c r="C32" s="49">
        <f t="shared" ref="C32:S32" si="12">SUM(C30,C22)</f>
        <v>27946531889</v>
      </c>
      <c r="D32" s="49">
        <f t="shared" si="12"/>
        <v>62085082562</v>
      </c>
      <c r="E32" s="49">
        <f t="shared" si="12"/>
        <v>45752455408</v>
      </c>
      <c r="F32" s="49">
        <f t="shared" si="12"/>
        <v>253072684</v>
      </c>
      <c r="G32" s="49">
        <f t="shared" si="12"/>
        <v>-694096384</v>
      </c>
      <c r="H32" s="49">
        <f t="shared" si="12"/>
        <v>-1445978282</v>
      </c>
      <c r="I32" s="49">
        <f t="shared" si="12"/>
        <v>-4937156362</v>
      </c>
      <c r="J32" s="49">
        <f t="shared" si="12"/>
        <v>8043902265</v>
      </c>
      <c r="K32" s="34">
        <f t="shared" si="12"/>
        <v>5252418751</v>
      </c>
      <c r="L32" s="34">
        <f t="shared" si="12"/>
        <v>-84815136</v>
      </c>
      <c r="M32" s="34">
        <f t="shared" si="12"/>
        <v>326794989</v>
      </c>
      <c r="N32" s="34">
        <f t="shared" si="12"/>
        <v>-373832097</v>
      </c>
      <c r="O32" s="34">
        <f t="shared" si="12"/>
        <v>474765585</v>
      </c>
      <c r="P32" s="34">
        <f t="shared" si="12"/>
        <v>560322480</v>
      </c>
      <c r="Q32" s="34">
        <f t="shared" si="12"/>
        <v>262283729</v>
      </c>
      <c r="R32" s="34">
        <f t="shared" si="12"/>
        <v>374110003</v>
      </c>
      <c r="S32" s="35">
        <f t="shared" si="12"/>
        <v>215256944</v>
      </c>
      <c r="T32" s="34" t="s">
        <v>47</v>
      </c>
    </row>
    <row r="33" spans="1:20" ht="18.75">
      <c r="A33" s="40" t="s">
        <v>48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-787658936</v>
      </c>
      <c r="H33" s="29">
        <v>-787658936</v>
      </c>
      <c r="I33" s="29">
        <v>-337220985</v>
      </c>
      <c r="J33" s="28" t="s">
        <v>22</v>
      </c>
      <c r="K33" s="28" t="s">
        <v>22</v>
      </c>
      <c r="L33" s="28">
        <v>0</v>
      </c>
      <c r="M33" s="29">
        <v>787658936</v>
      </c>
      <c r="N33" s="29">
        <v>329445845</v>
      </c>
      <c r="O33" s="29">
        <v>-14323494</v>
      </c>
      <c r="P33" s="29">
        <v>-158658455</v>
      </c>
      <c r="Q33" s="29">
        <v>-78838306</v>
      </c>
      <c r="R33" s="29">
        <v>-103623113</v>
      </c>
      <c r="S33" s="30">
        <v>-72536015</v>
      </c>
      <c r="T33" s="20" t="s">
        <v>49</v>
      </c>
    </row>
    <row r="34" spans="1:20" ht="18.75">
      <c r="A34" s="40" t="s">
        <v>50</v>
      </c>
      <c r="B34" s="29">
        <v>-1985525915</v>
      </c>
      <c r="C34" s="29">
        <v>-173542354</v>
      </c>
      <c r="D34" s="29">
        <v>-79810264</v>
      </c>
      <c r="E34" s="29">
        <v>-102169956</v>
      </c>
      <c r="F34" s="29">
        <v>-58251160</v>
      </c>
      <c r="G34" s="29">
        <v>0</v>
      </c>
      <c r="H34" s="29">
        <v>0</v>
      </c>
      <c r="I34" s="29"/>
      <c r="J34" s="28"/>
      <c r="K34" s="28"/>
      <c r="L34" s="28"/>
      <c r="M34" s="29"/>
      <c r="N34" s="29"/>
      <c r="O34" s="29"/>
      <c r="P34" s="29"/>
      <c r="Q34" s="29"/>
      <c r="R34" s="29"/>
      <c r="S34" s="30"/>
      <c r="T34" s="20" t="s">
        <v>51</v>
      </c>
    </row>
    <row r="35" spans="1:20">
      <c r="A35" s="31" t="s">
        <v>52</v>
      </c>
      <c r="B35" s="32">
        <v>531452548408</v>
      </c>
      <c r="C35" s="32">
        <f>SUM(C32:C34)</f>
        <v>27772989535</v>
      </c>
      <c r="D35" s="32">
        <f>SUM(D32:D34)</f>
        <v>62005272298</v>
      </c>
      <c r="E35" s="32">
        <f>SUM(E32:E34)</f>
        <v>45650285452</v>
      </c>
      <c r="F35" s="32">
        <f t="shared" ref="F35:H35" si="13">SUM(F32:F34)</f>
        <v>194821524</v>
      </c>
      <c r="G35" s="32">
        <f t="shared" si="13"/>
        <v>-1481755320</v>
      </c>
      <c r="H35" s="32">
        <f t="shared" si="13"/>
        <v>-2233637218</v>
      </c>
      <c r="I35" s="32">
        <f t="shared" ref="I35:S35" si="14">SUM(I32:I33)</f>
        <v>-5274377347</v>
      </c>
      <c r="J35" s="32">
        <f t="shared" si="14"/>
        <v>8043902265</v>
      </c>
      <c r="K35" s="33">
        <f t="shared" si="14"/>
        <v>5252418751</v>
      </c>
      <c r="L35" s="33">
        <f t="shared" si="14"/>
        <v>-84815136</v>
      </c>
      <c r="M35" s="33">
        <f t="shared" si="14"/>
        <v>1114453925</v>
      </c>
      <c r="N35" s="34">
        <f t="shared" si="14"/>
        <v>-44386252</v>
      </c>
      <c r="O35" s="34">
        <f t="shared" si="14"/>
        <v>460442091</v>
      </c>
      <c r="P35" s="34">
        <f t="shared" si="14"/>
        <v>401664025</v>
      </c>
      <c r="Q35" s="34">
        <f t="shared" si="14"/>
        <v>183445423</v>
      </c>
      <c r="R35" s="34">
        <f t="shared" si="14"/>
        <v>270486890</v>
      </c>
      <c r="S35" s="35">
        <f t="shared" si="14"/>
        <v>142720929</v>
      </c>
      <c r="T35" s="34" t="s">
        <v>53</v>
      </c>
    </row>
    <row r="36" spans="1:20">
      <c r="A36" s="42"/>
      <c r="B36" s="42"/>
      <c r="C36" s="42"/>
      <c r="D36" s="42"/>
      <c r="E36" s="42"/>
      <c r="F36" s="42"/>
      <c r="G36" s="42"/>
      <c r="H36" s="42"/>
      <c r="I36" s="42"/>
      <c r="J36" s="43"/>
      <c r="K36" s="42"/>
      <c r="L36" s="42"/>
      <c r="M36" s="42"/>
      <c r="N36" s="42"/>
      <c r="O36" s="42"/>
      <c r="P36" s="22"/>
      <c r="Q36" s="22"/>
      <c r="R36" s="22"/>
      <c r="S36" s="23"/>
      <c r="T36" s="22"/>
    </row>
    <row r="37" spans="1:20">
      <c r="A37" s="31" t="s">
        <v>54</v>
      </c>
      <c r="B37" s="53">
        <v>10523.81</v>
      </c>
      <c r="C37" s="53">
        <f>C35/'[1]نسب مالية'!C32</f>
        <v>549.96018881188115</v>
      </c>
      <c r="D37" s="53">
        <f>D35/'[1]نسب مالية'!E32</f>
        <v>1227.8271742178217</v>
      </c>
      <c r="E37" s="53">
        <f>E35/'[1]نسب مالية'!E32</f>
        <v>903.96604855445548</v>
      </c>
      <c r="F37" s="53">
        <f>F35/'[1]نسب مالية'!F32</f>
        <v>3.8578519603960397</v>
      </c>
      <c r="G37" s="53">
        <f>G35/'[1]نسب مالية'!G32</f>
        <v>-29.341689504950494</v>
      </c>
      <c r="H37" s="53">
        <f>H35/'[1]نسب مالية'!H32</f>
        <v>-44.230439960396041</v>
      </c>
      <c r="I37" s="53">
        <f>I35/'[1]نسب مالية'!I32</f>
        <v>-104.44311578217821</v>
      </c>
      <c r="J37" s="54">
        <v>159.29</v>
      </c>
      <c r="K37" s="31">
        <v>104.01</v>
      </c>
      <c r="L37" s="55">
        <v>-1.6795076435643563</v>
      </c>
      <c r="M37" s="31">
        <v>22.07</v>
      </c>
      <c r="N37" s="56">
        <v>-0.88</v>
      </c>
      <c r="O37" s="31">
        <v>10.029999999999999</v>
      </c>
      <c r="P37" s="57">
        <v>12.630944182389937</v>
      </c>
      <c r="Q37" s="57">
        <v>6.1148474333333329</v>
      </c>
      <c r="R37" s="57">
        <v>9.0162296666666659</v>
      </c>
      <c r="S37" s="58">
        <v>9.5147285999999998</v>
      </c>
      <c r="T37" s="59" t="s">
        <v>55</v>
      </c>
    </row>
    <row r="38" spans="1:20">
      <c r="R38" s="60"/>
      <c r="S38" s="60"/>
      <c r="T38" s="38"/>
    </row>
    <row r="39" spans="1:20" s="65" customFormat="1">
      <c r="A39" s="61" t="s">
        <v>56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  <c r="O39" s="63"/>
      <c r="P39" s="63"/>
      <c r="Q39" s="64"/>
      <c r="S39" s="66"/>
      <c r="T39" s="66"/>
    </row>
    <row r="40" spans="1:20">
      <c r="A40" s="67" t="s">
        <v>57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20">
      <c r="A41" s="67" t="s">
        <v>58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5"/>
      <c r="R41" s="65"/>
      <c r="S41" s="65"/>
    </row>
    <row r="42" spans="1:20">
      <c r="A42" s="65"/>
      <c r="B42" s="65"/>
      <c r="C42" s="65"/>
      <c r="D42" s="65"/>
      <c r="E42" s="65"/>
      <c r="F42" s="65"/>
      <c r="G42" s="65"/>
      <c r="H42" s="65"/>
      <c r="I42" s="65"/>
      <c r="J42" s="50"/>
      <c r="K42" s="65"/>
      <c r="L42" s="65"/>
      <c r="M42" s="65"/>
      <c r="N42" s="65"/>
      <c r="O42" s="65"/>
    </row>
    <row r="43" spans="1:20">
      <c r="A43"/>
      <c r="B43"/>
      <c r="C43"/>
      <c r="D43"/>
      <c r="E43"/>
      <c r="F43"/>
      <c r="G43"/>
      <c r="H43"/>
      <c r="I43"/>
      <c r="J43" s="68"/>
      <c r="K43"/>
      <c r="L43"/>
      <c r="M43"/>
      <c r="N43"/>
      <c r="O43"/>
      <c r="P43" s="69"/>
      <c r="R43"/>
      <c r="S43" s="3"/>
      <c r="T43" s="3"/>
    </row>
    <row r="44" spans="1:20">
      <c r="A44"/>
      <c r="B44"/>
      <c r="C44"/>
      <c r="D44"/>
      <c r="E44"/>
      <c r="F44"/>
      <c r="G44"/>
      <c r="H44"/>
      <c r="I44"/>
      <c r="J44" s="68"/>
      <c r="K44"/>
      <c r="L44"/>
      <c r="M44"/>
      <c r="N44"/>
      <c r="O44"/>
      <c r="P44" s="69"/>
      <c r="R44" s="68"/>
      <c r="S44" s="3"/>
      <c r="T44" s="3"/>
    </row>
    <row r="45" spans="1:20">
      <c r="A45"/>
      <c r="B45"/>
      <c r="C45"/>
      <c r="D45"/>
      <c r="E45"/>
      <c r="F45"/>
      <c r="G45"/>
      <c r="H45"/>
      <c r="I45"/>
      <c r="J45" s="68"/>
      <c r="K45"/>
      <c r="L45"/>
      <c r="M45"/>
      <c r="N45"/>
      <c r="O45"/>
      <c r="P45" s="69"/>
      <c r="Q45" s="38"/>
      <c r="R45" s="68"/>
      <c r="S45" s="3"/>
      <c r="T45" s="3"/>
    </row>
    <row r="47" spans="1:20">
      <c r="D47" s="70"/>
    </row>
    <row r="48" spans="1:20">
      <c r="D48" s="70"/>
    </row>
  </sheetData>
  <mergeCells count="4">
    <mergeCell ref="B4:G4"/>
    <mergeCell ref="A39:M39"/>
    <mergeCell ref="A40:P40"/>
    <mergeCell ref="A41:P41"/>
  </mergeCells>
  <pageMargins left="0.24" right="0.1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بيان الدخل</vt:lpstr>
      <vt:lpstr>'بيان الدخل'!Print_Area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2024-06-12T12:15:15Z</dcterms:created>
  <dcterms:modified xsi:type="dcterms:W3CDTF">2024-06-12T12:25:04Z</dcterms:modified>
</cp:coreProperties>
</file>