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L45" i="1" l="1"/>
  <c r="L53" i="1" s="1"/>
  <c r="P43" i="1"/>
  <c r="P36" i="1"/>
  <c r="P33" i="1"/>
  <c r="P30" i="1"/>
  <c r="R29" i="1"/>
  <c r="Q27" i="1"/>
  <c r="Q24" i="1"/>
  <c r="P24" i="1"/>
  <c r="R23" i="1"/>
  <c r="R25" i="1" s="1"/>
  <c r="R40" i="1" s="1"/>
  <c r="R42" i="1" s="1"/>
  <c r="R45" i="1" s="1"/>
  <c r="R53" i="1" s="1"/>
  <c r="P23" i="1"/>
  <c r="P25" i="1" s="1"/>
  <c r="P40" i="1" s="1"/>
  <c r="O23" i="1"/>
  <c r="O25" i="1" s="1"/>
  <c r="O40" i="1" s="1"/>
  <c r="N23" i="1"/>
  <c r="N25" i="1" s="1"/>
  <c r="N40" i="1" s="1"/>
  <c r="M23" i="1"/>
  <c r="M25" i="1" s="1"/>
  <c r="M40" i="1" s="1"/>
  <c r="L23" i="1"/>
  <c r="L25" i="1" s="1"/>
  <c r="L40" i="1" s="1"/>
  <c r="K23" i="1"/>
  <c r="K25" i="1" s="1"/>
  <c r="K40" i="1" s="1"/>
  <c r="J23" i="1"/>
  <c r="J25" i="1" s="1"/>
  <c r="J40" i="1" s="1"/>
  <c r="I23" i="1"/>
  <c r="I25" i="1" s="1"/>
  <c r="I40" i="1" s="1"/>
  <c r="H23" i="1"/>
  <c r="H25" i="1" s="1"/>
  <c r="H40" i="1" s="1"/>
  <c r="G23" i="1"/>
  <c r="G25" i="1" s="1"/>
  <c r="G40" i="1" s="1"/>
  <c r="F23" i="1"/>
  <c r="F25" i="1" s="1"/>
  <c r="F40" i="1" s="1"/>
  <c r="E23" i="1"/>
  <c r="E25" i="1" s="1"/>
  <c r="E40" i="1" s="1"/>
  <c r="D23" i="1"/>
  <c r="D25" i="1" s="1"/>
  <c r="D40" i="1" s="1"/>
  <c r="C23" i="1"/>
  <c r="C25" i="1" s="1"/>
  <c r="C40" i="1" s="1"/>
  <c r="B23" i="1"/>
  <c r="B25" i="1" s="1"/>
  <c r="B40" i="1" s="1"/>
  <c r="Q21" i="1"/>
  <c r="Q23" i="1" s="1"/>
  <c r="Q25" i="1" s="1"/>
  <c r="Q40" i="1" s="1"/>
  <c r="R18" i="1"/>
  <c r="Q9" i="1"/>
  <c r="P9" i="1"/>
  <c r="O8" i="1"/>
  <c r="O10" i="1" s="1"/>
  <c r="O18" i="1" s="1"/>
  <c r="N8" i="1"/>
  <c r="N10" i="1" s="1"/>
  <c r="N18" i="1" s="1"/>
  <c r="M8" i="1"/>
  <c r="M10" i="1" s="1"/>
  <c r="M18" i="1" s="1"/>
  <c r="L8" i="1"/>
  <c r="L10" i="1" s="1"/>
  <c r="L18" i="1" s="1"/>
  <c r="K8" i="1"/>
  <c r="K10" i="1" s="1"/>
  <c r="K18" i="1" s="1"/>
  <c r="K42" i="1" s="1"/>
  <c r="K45" i="1" s="1"/>
  <c r="K53" i="1" s="1"/>
  <c r="J8" i="1"/>
  <c r="J10" i="1" s="1"/>
  <c r="J18" i="1" s="1"/>
  <c r="J42" i="1" s="1"/>
  <c r="J45" i="1" s="1"/>
  <c r="I8" i="1"/>
  <c r="I10" i="1" s="1"/>
  <c r="I18" i="1" s="1"/>
  <c r="I42" i="1" s="1"/>
  <c r="I45" i="1" s="1"/>
  <c r="H8" i="1"/>
  <c r="H10" i="1" s="1"/>
  <c r="H18" i="1" s="1"/>
  <c r="H42" i="1" s="1"/>
  <c r="H45" i="1" s="1"/>
  <c r="G8" i="1"/>
  <c r="G10" i="1" s="1"/>
  <c r="G18" i="1" s="1"/>
  <c r="G42" i="1" s="1"/>
  <c r="G45" i="1" s="1"/>
  <c r="F8" i="1"/>
  <c r="F10" i="1" s="1"/>
  <c r="F18" i="1" s="1"/>
  <c r="F42" i="1" s="1"/>
  <c r="F45" i="1" s="1"/>
  <c r="E8" i="1"/>
  <c r="E10" i="1" s="1"/>
  <c r="E18" i="1" s="1"/>
  <c r="E42" i="1" s="1"/>
  <c r="E45" i="1" s="1"/>
  <c r="D8" i="1"/>
  <c r="D10" i="1" s="1"/>
  <c r="D18" i="1" s="1"/>
  <c r="D42" i="1" s="1"/>
  <c r="D45" i="1" s="1"/>
  <c r="D50" i="1" s="1"/>
  <c r="C8" i="1"/>
  <c r="C10" i="1" s="1"/>
  <c r="C18" i="1" s="1"/>
  <c r="C42" i="1" s="1"/>
  <c r="C45" i="1" s="1"/>
  <c r="C50" i="1" s="1"/>
  <c r="B8" i="1"/>
  <c r="B10" i="1" s="1"/>
  <c r="B18" i="1" s="1"/>
  <c r="B42" i="1" s="1"/>
  <c r="B45" i="1" s="1"/>
  <c r="B50" i="1" s="1"/>
  <c r="Q7" i="1"/>
  <c r="Q8" i="1" s="1"/>
  <c r="Q10" i="1" s="1"/>
  <c r="Q18" i="1" s="1"/>
  <c r="P7" i="1"/>
  <c r="P8" i="1" s="1"/>
  <c r="P10" i="1" s="1"/>
  <c r="P18" i="1" s="1"/>
  <c r="Q42" i="1" l="1"/>
  <c r="Q45" i="1" s="1"/>
  <c r="Q53" i="1" s="1"/>
  <c r="M42" i="1"/>
  <c r="M45" i="1" s="1"/>
  <c r="M53" i="1" s="1"/>
  <c r="O42" i="1"/>
  <c r="O45" i="1" s="1"/>
  <c r="O53" i="1" s="1"/>
  <c r="N42" i="1"/>
  <c r="N45" i="1" s="1"/>
  <c r="N53" i="1" s="1"/>
  <c r="P42" i="1"/>
  <c r="P45" i="1" s="1"/>
  <c r="P53" i="1" s="1"/>
</calcChain>
</file>

<file path=xl/sharedStrings.xml><?xml version="1.0" encoding="utf-8"?>
<sst xmlns="http://schemas.openxmlformats.org/spreadsheetml/2006/main" count="131" uniqueCount="93">
  <si>
    <t>السورية الدولية للتأمين - أروب</t>
  </si>
  <si>
    <t>قائمة الدخل</t>
  </si>
  <si>
    <t xml:space="preserve">statement of Income </t>
  </si>
  <si>
    <t>البيان</t>
  </si>
  <si>
    <t xml:space="preserve">Statement of Income </t>
  </si>
  <si>
    <t>الإيرادات:</t>
  </si>
  <si>
    <t>Revenues</t>
  </si>
  <si>
    <t>إجمالي الأقساط المكتتب بها</t>
  </si>
  <si>
    <t>Total written premiums</t>
  </si>
  <si>
    <t>حصة معيدي التأمين من إجمالي الأقساط المكتتب بها</t>
  </si>
  <si>
    <t>Reinsurance share</t>
  </si>
  <si>
    <t xml:space="preserve">صافي الأقساط المكتتب بها </t>
  </si>
  <si>
    <t>Net written premiums</t>
  </si>
  <si>
    <t>صافي التغير في الإحتياطي التقني و الحسابي</t>
  </si>
  <si>
    <t>Net Change of unearned premiums provision</t>
  </si>
  <si>
    <t>صافي أقساط التأمين</t>
  </si>
  <si>
    <t>Net earned of written premiums</t>
  </si>
  <si>
    <t>عمولات مقبوضة</t>
  </si>
  <si>
    <t>Commissions received</t>
  </si>
  <si>
    <t>فوائد من ودائع لدى المصارف</t>
  </si>
  <si>
    <t>interest of deposits at banks</t>
  </si>
  <si>
    <t>إيرادات أخرى من القطاع التأميني</t>
  </si>
  <si>
    <t>Other revenues from insurance sector</t>
  </si>
  <si>
    <t>إيرادات أخرى</t>
  </si>
  <si>
    <t>-</t>
  </si>
  <si>
    <t>Other revenues</t>
  </si>
  <si>
    <t>فروقات صرف ايجابية</t>
  </si>
  <si>
    <t xml:space="preserve"> Exchange differences</t>
  </si>
  <si>
    <t>مكاسب/(خسائر) استثمارات مالية بالقيمة العادلة من خلال قائمة الدخل</t>
  </si>
  <si>
    <t>مكاسب الفترة الغير محققة الناتجة عن تغيرات أسعار الصرف</t>
  </si>
  <si>
    <t>Unrealized difference of exchange</t>
  </si>
  <si>
    <t>إجمالي الإيرادات</t>
  </si>
  <si>
    <t>Total Revenues</t>
  </si>
  <si>
    <t>المصاريف:</t>
  </si>
  <si>
    <t>Expenses</t>
  </si>
  <si>
    <t>إجمالي المطالبات المدفوعة</t>
  </si>
  <si>
    <t>Total claims paid</t>
  </si>
  <si>
    <t xml:space="preserve">حصة معيدي التأمين من إجمالي المطالبات المدفوعة </t>
  </si>
  <si>
    <t>Reinsurers' share of total claims paid</t>
  </si>
  <si>
    <t>صافي المطالبات المدفوعة</t>
  </si>
  <si>
    <t>Net claims paid</t>
  </si>
  <si>
    <t>صافي التغير في مطالبات قيد التسوية ومطالبات حدثت ولم يبلغ عنها</t>
  </si>
  <si>
    <t>Net change in claims under the settlement</t>
  </si>
  <si>
    <t>صافي المطالبات</t>
  </si>
  <si>
    <t xml:space="preserve">Net claims </t>
  </si>
  <si>
    <t>عمولات مدفوعة ومصاريف إنتاج أخرى</t>
  </si>
  <si>
    <t>Commissions paid and Other production expenses</t>
  </si>
  <si>
    <t xml:space="preserve">مصاريف إتفاقيات فائض الخسارة </t>
  </si>
  <si>
    <t>Excess of loss premium</t>
  </si>
  <si>
    <t>رواتب وأجور و ملحقاتها</t>
  </si>
  <si>
    <t>Salaries and wages and Accessories</t>
  </si>
  <si>
    <t>مصاريف إدارية و عمومية</t>
  </si>
  <si>
    <t>General and administrative expenses</t>
  </si>
  <si>
    <t>عمولة هيئة الاشراف على التأمين</t>
  </si>
  <si>
    <t>Insurance Supervisory Commission fees</t>
  </si>
  <si>
    <t>أتعاب المعونة الفنية</t>
  </si>
  <si>
    <t>Technical assistance fees</t>
  </si>
  <si>
    <t>الإستهلاكات والإطفاءات</t>
  </si>
  <si>
    <t>Depreciation and amortization</t>
  </si>
  <si>
    <t>مخصص دعاوى قضائية</t>
  </si>
  <si>
    <t>Provision for lawsuits</t>
  </si>
  <si>
    <t>مخصص ديون مشكوك بتحصيلها</t>
  </si>
  <si>
    <t>Provision for doubtful debts</t>
  </si>
  <si>
    <t>فوائد وأعباء مالية</t>
  </si>
  <si>
    <t>Interest Expenses</t>
  </si>
  <si>
    <t>فوائد وأعباء مالية لشركات إعادة التأمين</t>
  </si>
  <si>
    <t>Interest Expenses reinsurance companies</t>
  </si>
  <si>
    <t>خسائر التخلي عن موجودات ثابتة</t>
  </si>
  <si>
    <t>Loss from selling  fixed assets</t>
  </si>
  <si>
    <t>فروقات صرف سلبية محققة</t>
  </si>
  <si>
    <t xml:space="preserve">إجمالي المصاريف </t>
  </si>
  <si>
    <t>Total Expenses</t>
  </si>
  <si>
    <t xml:space="preserve">أرباح السنة قبل ضريبة الدخل </t>
  </si>
  <si>
    <t>Profit (loss)  before tax</t>
  </si>
  <si>
    <t>مؤونة ضريبة الدخل</t>
  </si>
  <si>
    <t>Income tax provision</t>
  </si>
  <si>
    <t>ضريبة سنوات سابقة</t>
  </si>
  <si>
    <t>Previous tax years</t>
  </si>
  <si>
    <t>صافي أرباح السنة</t>
  </si>
  <si>
    <t>Net profit (loss) for the year</t>
  </si>
  <si>
    <t>مكونات بنود الدخل الشامل الاخر :</t>
  </si>
  <si>
    <t>Components of other comprehensive income items:</t>
  </si>
  <si>
    <t>صافي التغير المتراكم في القيمة العادلة للاستثمارات المالية المحددة</t>
  </si>
  <si>
    <t>The net cumulative change in the fair value of specific financial investments</t>
  </si>
  <si>
    <t>على اساس القيمة العادلة من خلال الدخل الشامل الاخر</t>
  </si>
  <si>
    <t xml:space="preserve">On the basis of fair value through other comprehensive income </t>
  </si>
  <si>
    <t xml:space="preserve">مجموع الدخل الشامل للسنة </t>
  </si>
  <si>
    <t xml:space="preserve">Total comprehensive income for the year </t>
  </si>
  <si>
    <t>عائد السهم (ل.س)*</t>
  </si>
  <si>
    <t>Earnings Per Share (SP)*</t>
  </si>
  <si>
    <t>تم تعديل عائد السهم للسنوات السابقة بناء على عملية التجزئة التي تمت على اسهم الشركة بتاريخ 06/06/2012 لتصبح قيمة السهم 100 ل.س بدلاً من 500 ل.س</t>
  </si>
  <si>
    <t xml:space="preserve">The earnings per share have been adjusted for the previous years based on the split process on 06/06/2012 </t>
  </si>
  <si>
    <t>that modified the nominal value from 100 SP to 500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</si>
</sst>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abic Transparent"/>
      <charset val="178"/>
    </font>
    <font>
      <b/>
      <sz val="13"/>
      <color theme="1"/>
      <name val="Arabic Transparent"/>
      <charset val="178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3"/>
      <color theme="0"/>
      <name val="Arabic Transparent"/>
      <charset val="178"/>
    </font>
    <font>
      <sz val="13"/>
      <color theme="1"/>
      <name val="Arabic Transparent"/>
      <charset val="178"/>
    </font>
    <font>
      <b/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sz val="14"/>
      <color theme="1"/>
      <name val="Arabic Transparent"/>
      <charset val="178"/>
    </font>
    <font>
      <sz val="12"/>
      <color rgb="FF22222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Sakkal Majalla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</cellStyleXfs>
  <cellXfs count="72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0" fillId="0" borderId="0" xfId="0" applyAlignment="1"/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/>
    <xf numFmtId="0" fontId="10" fillId="0" borderId="1" xfId="0" applyFont="1" applyFill="1" applyBorder="1" applyAlignment="1">
      <alignment horizontal="left"/>
    </xf>
    <xf numFmtId="0" fontId="9" fillId="3" borderId="3" xfId="0" applyFont="1" applyFill="1" applyBorder="1"/>
    <xf numFmtId="164" fontId="9" fillId="3" borderId="3" xfId="2" applyNumberFormat="1" applyFont="1" applyFill="1" applyBorder="1" applyAlignment="1">
      <alignment vertical="top"/>
    </xf>
    <xf numFmtId="41" fontId="9" fillId="3" borderId="3" xfId="2" applyNumberFormat="1" applyFont="1" applyFill="1" applyBorder="1" applyAlignment="1">
      <alignment vertical="top"/>
    </xf>
    <xf numFmtId="41" fontId="9" fillId="3" borderId="3" xfId="2" applyNumberFormat="1" applyFont="1" applyFill="1" applyBorder="1"/>
    <xf numFmtId="0" fontId="9" fillId="0" borderId="3" xfId="0" applyFont="1" applyFill="1" applyBorder="1"/>
    <xf numFmtId="164" fontId="11" fillId="3" borderId="3" xfId="2" applyNumberFormat="1" applyFont="1" applyFill="1" applyBorder="1" applyAlignment="1">
      <alignment vertical="top"/>
    </xf>
    <xf numFmtId="41" fontId="11" fillId="3" borderId="3" xfId="2" applyNumberFormat="1" applyFont="1" applyFill="1" applyBorder="1" applyAlignment="1">
      <alignment vertical="top"/>
    </xf>
    <xf numFmtId="41" fontId="11" fillId="3" borderId="3" xfId="2" applyNumberFormat="1" applyFont="1" applyFill="1" applyBorder="1"/>
    <xf numFmtId="0" fontId="8" fillId="2" borderId="3" xfId="0" applyFont="1" applyFill="1" applyBorder="1"/>
    <xf numFmtId="41" fontId="8" fillId="2" borderId="3" xfId="0" applyNumberFormat="1" applyFont="1" applyFill="1" applyBorder="1"/>
    <xf numFmtId="37" fontId="8" fillId="2" borderId="3" xfId="2" applyNumberFormat="1" applyFont="1" applyFill="1" applyBorder="1" applyAlignment="1">
      <alignment vertical="top"/>
    </xf>
    <xf numFmtId="41" fontId="8" fillId="2" borderId="3" xfId="2" applyNumberFormat="1" applyFont="1" applyFill="1" applyBorder="1" applyAlignment="1">
      <alignment vertical="top"/>
    </xf>
    <xf numFmtId="41" fontId="8" fillId="2" borderId="3" xfId="2" applyNumberFormat="1" applyFont="1" applyFill="1" applyBorder="1"/>
    <xf numFmtId="41" fontId="12" fillId="2" borderId="3" xfId="2" applyNumberFormat="1" applyFont="1" applyFill="1" applyBorder="1"/>
    <xf numFmtId="164" fontId="11" fillId="0" borderId="3" xfId="2" applyNumberFormat="1" applyFont="1" applyFill="1" applyBorder="1" applyAlignment="1">
      <alignment vertical="top"/>
    </xf>
    <xf numFmtId="0" fontId="13" fillId="3" borderId="3" xfId="0" applyFont="1" applyFill="1" applyBorder="1"/>
    <xf numFmtId="164" fontId="9" fillId="0" borderId="3" xfId="2" applyNumberFormat="1" applyFont="1" applyFill="1" applyBorder="1" applyAlignment="1">
      <alignment vertical="top"/>
    </xf>
    <xf numFmtId="0" fontId="14" fillId="0" borderId="3" xfId="0" applyFont="1" applyBorder="1" applyAlignment="1"/>
    <xf numFmtId="0" fontId="16" fillId="3" borderId="0" xfId="3" applyFont="1" applyFill="1"/>
    <xf numFmtId="41" fontId="9" fillId="3" borderId="3" xfId="2" applyNumberFormat="1" applyFont="1" applyFill="1" applyBorder="1" applyAlignment="1">
      <alignment horizontal="right" vertical="top"/>
    </xf>
    <xf numFmtId="0" fontId="17" fillId="3" borderId="0" xfId="0" applyFont="1" applyFill="1" applyAlignment="1">
      <alignment horizontal="right" vertical="center" wrapText="1"/>
    </xf>
    <xf numFmtId="37" fontId="18" fillId="3" borderId="3" xfId="0" applyNumberFormat="1" applyFont="1" applyFill="1" applyBorder="1" applyAlignment="1">
      <alignment vertical="top"/>
    </xf>
    <xf numFmtId="37" fontId="9" fillId="3" borderId="3" xfId="0" applyNumberFormat="1" applyFont="1" applyFill="1" applyBorder="1" applyAlignment="1">
      <alignment vertical="top"/>
    </xf>
    <xf numFmtId="37" fontId="9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/>
    <xf numFmtId="0" fontId="14" fillId="0" borderId="3" xfId="0" applyFont="1" applyFill="1" applyBorder="1" applyAlignment="1"/>
    <xf numFmtId="41" fontId="4" fillId="3" borderId="3" xfId="2" applyNumberFormat="1" applyFont="1" applyFill="1" applyBorder="1" applyAlignment="1">
      <alignment vertical="top"/>
    </xf>
    <xf numFmtId="41" fontId="4" fillId="3" borderId="3" xfId="2" applyNumberFormat="1" applyFont="1" applyFill="1" applyBorder="1"/>
    <xf numFmtId="41" fontId="9" fillId="0" borderId="3" xfId="2" applyNumberFormat="1" applyFont="1" applyFill="1" applyBorder="1" applyAlignment="1">
      <alignment horizontal="right" vertical="top"/>
    </xf>
    <xf numFmtId="0" fontId="14" fillId="0" borderId="4" xfId="0" applyFont="1" applyFill="1" applyBorder="1" applyAlignment="1"/>
    <xf numFmtId="0" fontId="0" fillId="0" borderId="0" xfId="0" applyFill="1"/>
    <xf numFmtId="41" fontId="9" fillId="0" borderId="3" xfId="2" applyFont="1" applyFill="1" applyBorder="1" applyAlignment="1">
      <alignment vertical="top"/>
    </xf>
    <xf numFmtId="41" fontId="9" fillId="0" borderId="3" xfId="2" applyNumberFormat="1" applyFont="1" applyFill="1" applyBorder="1" applyAlignment="1">
      <alignment vertical="top"/>
    </xf>
    <xf numFmtId="41" fontId="11" fillId="3" borderId="3" xfId="2" applyFont="1" applyFill="1" applyBorder="1" applyAlignment="1">
      <alignment horizontal="right" vertical="top"/>
    </xf>
    <xf numFmtId="41" fontId="11" fillId="3" borderId="3" xfId="2" applyNumberFormat="1" applyFont="1" applyFill="1" applyBorder="1" applyAlignment="1">
      <alignment horizontal="right" vertical="top"/>
    </xf>
    <xf numFmtId="0" fontId="8" fillId="4" borderId="3" xfId="0" applyFont="1" applyFill="1" applyBorder="1"/>
    <xf numFmtId="0" fontId="0" fillId="3" borderId="3" xfId="0" applyFill="1" applyBorder="1"/>
    <xf numFmtId="0" fontId="18" fillId="3" borderId="3" xfId="0" applyFont="1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5" xfId="0" applyFill="1" applyBorder="1"/>
    <xf numFmtId="0" fontId="18" fillId="3" borderId="5" xfId="0" applyFont="1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8" fillId="2" borderId="6" xfId="0" applyFont="1" applyFill="1" applyBorder="1"/>
    <xf numFmtId="43" fontId="8" fillId="2" borderId="6" xfId="0" applyNumberFormat="1" applyFont="1" applyFill="1" applyBorder="1"/>
    <xf numFmtId="43" fontId="8" fillId="2" borderId="6" xfId="1" applyFont="1" applyFill="1" applyBorder="1"/>
    <xf numFmtId="39" fontId="8" fillId="2" borderId="6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41" fontId="0" fillId="0" borderId="0" xfId="0" applyNumberFormat="1"/>
  </cellXfs>
  <cellStyles count="9">
    <cellStyle name="Comma" xfId="1" builtinId="3"/>
    <cellStyle name="Comma [0]" xfId="2" builtinId="6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OP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sama\&#1583;&#1604;&#1610;&#1604;%20&#1575;&#1604;&#1588;&#1585;&#1603;&#1575;&#1578;%20&#1605;&#1587;&#1608;&#1583;&#1577;\&#1606;&#1607;&#1575;&#1574;&#1610;\AROP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K23">
            <v>10000000</v>
          </cell>
          <cell r="L23">
            <v>10000000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دفقات"/>
      <sheetName val="نسب مالية"/>
    </sheetNames>
    <sheetDataSet>
      <sheetData sheetId="0"/>
      <sheetData sheetId="1">
        <row r="24">
          <cell r="B24">
            <v>10000000</v>
          </cell>
          <cell r="C24">
            <v>10000000</v>
          </cell>
          <cell r="D24">
            <v>10000000</v>
          </cell>
          <cell r="E24">
            <v>10000000</v>
          </cell>
          <cell r="F24">
            <v>10000000</v>
          </cell>
          <cell r="G24">
            <v>10000000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rightToLeft="1" tabSelected="1" workbookViewId="0">
      <selection activeCell="B4" sqref="B4"/>
    </sheetView>
  </sheetViews>
  <sheetFormatPr defaultRowHeight="15"/>
  <cols>
    <col min="1" max="1" width="56.140625" customWidth="1"/>
    <col min="2" max="8" width="20.42578125" customWidth="1"/>
    <col min="9" max="9" width="18.42578125" customWidth="1"/>
    <col min="10" max="10" width="19.7109375" customWidth="1"/>
    <col min="11" max="13" width="18" customWidth="1"/>
    <col min="14" max="14" width="20.7109375" style="68" customWidth="1"/>
    <col min="15" max="18" width="18" customWidth="1"/>
    <col min="19" max="19" width="58.85546875" customWidth="1"/>
  </cols>
  <sheetData>
    <row r="1" spans="1:24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5"/>
      <c r="R1" s="5"/>
      <c r="S1" s="5"/>
      <c r="T1" s="5"/>
      <c r="U1" s="5"/>
      <c r="V1" s="5"/>
      <c r="W1" s="5"/>
      <c r="X1" s="5"/>
    </row>
    <row r="2" spans="1:24" ht="22.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 t="s">
        <v>2</v>
      </c>
      <c r="T2" s="5"/>
      <c r="U2" s="5"/>
      <c r="V2" s="5"/>
      <c r="W2" s="5"/>
      <c r="X2" s="5"/>
    </row>
    <row r="3" spans="1:24" ht="22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1"/>
      <c r="P3" s="11"/>
      <c r="Q3" s="5"/>
      <c r="R3" s="5"/>
      <c r="S3" s="5"/>
      <c r="T3" s="5"/>
      <c r="U3" s="5"/>
      <c r="V3" s="5"/>
      <c r="W3" s="5"/>
      <c r="X3" s="5"/>
    </row>
    <row r="4" spans="1:24" ht="18">
      <c r="A4" s="12" t="s">
        <v>3</v>
      </c>
      <c r="B4" s="13">
        <v>2023</v>
      </c>
      <c r="C4" s="13">
        <v>2022</v>
      </c>
      <c r="D4" s="13">
        <v>2021</v>
      </c>
      <c r="E4" s="13">
        <v>2020</v>
      </c>
      <c r="F4" s="13">
        <v>2019</v>
      </c>
      <c r="G4" s="13">
        <v>2018</v>
      </c>
      <c r="H4" s="13">
        <v>2017</v>
      </c>
      <c r="I4" s="13">
        <v>2016</v>
      </c>
      <c r="J4" s="13">
        <v>2015</v>
      </c>
      <c r="K4" s="14">
        <v>2014</v>
      </c>
      <c r="L4" s="14">
        <v>2013</v>
      </c>
      <c r="M4" s="14">
        <v>2012</v>
      </c>
      <c r="N4" s="14">
        <v>2011</v>
      </c>
      <c r="O4" s="14">
        <v>2010</v>
      </c>
      <c r="P4" s="14">
        <v>2009</v>
      </c>
      <c r="Q4" s="14">
        <v>2008</v>
      </c>
      <c r="R4" s="14">
        <v>2007</v>
      </c>
      <c r="S4" s="15" t="s">
        <v>4</v>
      </c>
    </row>
    <row r="5" spans="1:24" ht="16.5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8"/>
      <c r="P5" s="19"/>
      <c r="Q5" s="19"/>
      <c r="R5" s="19"/>
      <c r="S5" s="20" t="s">
        <v>6</v>
      </c>
    </row>
    <row r="6" spans="1:24" ht="16.5">
      <c r="A6" s="21" t="s">
        <v>7</v>
      </c>
      <c r="B6" s="22">
        <v>15923809642</v>
      </c>
      <c r="C6" s="22">
        <v>6706559807</v>
      </c>
      <c r="D6" s="22">
        <v>3662974951</v>
      </c>
      <c r="E6" s="22">
        <v>1226958242</v>
      </c>
      <c r="F6" s="22">
        <v>969215712</v>
      </c>
      <c r="G6" s="22">
        <v>824597623</v>
      </c>
      <c r="H6" s="22">
        <v>981293138</v>
      </c>
      <c r="I6" s="23">
        <v>752772323</v>
      </c>
      <c r="J6" s="23">
        <v>584903469</v>
      </c>
      <c r="K6" s="23">
        <v>566950456</v>
      </c>
      <c r="L6" s="23">
        <v>495824847</v>
      </c>
      <c r="M6" s="23">
        <v>648453501</v>
      </c>
      <c r="N6" s="23">
        <v>840814616</v>
      </c>
      <c r="O6" s="23">
        <v>1115613515</v>
      </c>
      <c r="P6" s="24">
        <v>617343387</v>
      </c>
      <c r="Q6" s="24">
        <v>669140887</v>
      </c>
      <c r="R6" s="23">
        <v>0</v>
      </c>
      <c r="S6" s="25" t="s">
        <v>8</v>
      </c>
    </row>
    <row r="7" spans="1:24" ht="18.75">
      <c r="A7" s="21" t="s">
        <v>9</v>
      </c>
      <c r="B7" s="26">
        <v>-7486680951</v>
      </c>
      <c r="C7" s="26">
        <v>-2445889015</v>
      </c>
      <c r="D7" s="26">
        <v>-1903947200</v>
      </c>
      <c r="E7" s="26">
        <v>-607107199</v>
      </c>
      <c r="F7" s="26">
        <v>-440649873</v>
      </c>
      <c r="G7" s="26">
        <v>-399144176</v>
      </c>
      <c r="H7" s="26">
        <v>-383242127</v>
      </c>
      <c r="I7" s="27">
        <v>-303861830</v>
      </c>
      <c r="J7" s="27">
        <v>-207900448</v>
      </c>
      <c r="K7" s="27">
        <v>-168848808</v>
      </c>
      <c r="L7" s="27">
        <v>-154458386</v>
      </c>
      <c r="M7" s="27">
        <v>-234264664</v>
      </c>
      <c r="N7" s="27">
        <v>-196951501</v>
      </c>
      <c r="O7" s="27">
        <v>-158996528</v>
      </c>
      <c r="P7" s="28">
        <f>-123483592</f>
        <v>-123483592</v>
      </c>
      <c r="Q7" s="28">
        <f>-121703241</f>
        <v>-121703241</v>
      </c>
      <c r="R7" s="27">
        <v>0</v>
      </c>
      <c r="S7" s="25" t="s">
        <v>10</v>
      </c>
    </row>
    <row r="8" spans="1:24" ht="16.5">
      <c r="A8" s="29" t="s">
        <v>11</v>
      </c>
      <c r="B8" s="30">
        <f>SUM(B6:B7)</f>
        <v>8437128691</v>
      </c>
      <c r="C8" s="30">
        <f>SUM(C6:C7)</f>
        <v>4260670792</v>
      </c>
      <c r="D8" s="30">
        <f>SUM(D6:D7)</f>
        <v>1759027751</v>
      </c>
      <c r="E8" s="30">
        <f t="shared" ref="E8:Q8" si="0">SUM(E6:E7)</f>
        <v>619851043</v>
      </c>
      <c r="F8" s="30">
        <f t="shared" si="0"/>
        <v>528565839</v>
      </c>
      <c r="G8" s="30">
        <f t="shared" si="0"/>
        <v>425453447</v>
      </c>
      <c r="H8" s="30">
        <f t="shared" si="0"/>
        <v>598051011</v>
      </c>
      <c r="I8" s="30">
        <f t="shared" si="0"/>
        <v>448910493</v>
      </c>
      <c r="J8" s="30">
        <f t="shared" si="0"/>
        <v>377003021</v>
      </c>
      <c r="K8" s="30">
        <f t="shared" si="0"/>
        <v>398101648</v>
      </c>
      <c r="L8" s="30">
        <f t="shared" si="0"/>
        <v>341366461</v>
      </c>
      <c r="M8" s="31">
        <f t="shared" si="0"/>
        <v>414188837</v>
      </c>
      <c r="N8" s="31">
        <f t="shared" si="0"/>
        <v>643863115</v>
      </c>
      <c r="O8" s="32">
        <f t="shared" si="0"/>
        <v>956616987</v>
      </c>
      <c r="P8" s="33">
        <f t="shared" si="0"/>
        <v>493859795</v>
      </c>
      <c r="Q8" s="33">
        <f t="shared" si="0"/>
        <v>547437646</v>
      </c>
      <c r="R8" s="34"/>
      <c r="S8" s="29" t="s">
        <v>12</v>
      </c>
    </row>
    <row r="9" spans="1:24" ht="18.75">
      <c r="A9" s="21" t="s">
        <v>13</v>
      </c>
      <c r="B9" s="35">
        <v>-1749972372</v>
      </c>
      <c r="C9" s="35">
        <v>-992568519</v>
      </c>
      <c r="D9" s="35">
        <v>-460171174</v>
      </c>
      <c r="E9" s="35">
        <v>-362269</v>
      </c>
      <c r="F9" s="35">
        <v>-52819432</v>
      </c>
      <c r="G9" s="35">
        <v>57552508</v>
      </c>
      <c r="H9" s="26">
        <v>-70523129</v>
      </c>
      <c r="I9" s="27">
        <v>-40309721</v>
      </c>
      <c r="J9" s="27">
        <v>53426646</v>
      </c>
      <c r="K9" s="27">
        <v>70499919</v>
      </c>
      <c r="L9" s="27">
        <v>174623401</v>
      </c>
      <c r="M9" s="27">
        <v>212791955</v>
      </c>
      <c r="N9" s="27">
        <v>80371477</v>
      </c>
      <c r="O9" s="27">
        <v>-383880938</v>
      </c>
      <c r="P9" s="28">
        <f>-89022472</f>
        <v>-89022472</v>
      </c>
      <c r="Q9" s="28">
        <f>-172299399</f>
        <v>-172299399</v>
      </c>
      <c r="R9" s="27">
        <v>0</v>
      </c>
      <c r="S9" s="25" t="s">
        <v>14</v>
      </c>
    </row>
    <row r="10" spans="1:24" ht="16.5">
      <c r="A10" s="31" t="s">
        <v>15</v>
      </c>
      <c r="B10" s="31">
        <f>SUM(B8:B9)</f>
        <v>6687156319</v>
      </c>
      <c r="C10" s="31">
        <f>SUM(C8:C9)</f>
        <v>3268102273</v>
      </c>
      <c r="D10" s="31">
        <f>SUM(D8:D9)</f>
        <v>1298856577</v>
      </c>
      <c r="E10" s="31">
        <f t="shared" ref="E10:Q10" si="1">SUM(E8:E9)</f>
        <v>619488774</v>
      </c>
      <c r="F10" s="31">
        <f t="shared" si="1"/>
        <v>475746407</v>
      </c>
      <c r="G10" s="31">
        <f t="shared" si="1"/>
        <v>483005955</v>
      </c>
      <c r="H10" s="31">
        <f t="shared" si="1"/>
        <v>527527882</v>
      </c>
      <c r="I10" s="31">
        <f t="shared" si="1"/>
        <v>408600772</v>
      </c>
      <c r="J10" s="31">
        <f t="shared" si="1"/>
        <v>430429667</v>
      </c>
      <c r="K10" s="31">
        <f t="shared" si="1"/>
        <v>468601567</v>
      </c>
      <c r="L10" s="31">
        <f t="shared" si="1"/>
        <v>515989862</v>
      </c>
      <c r="M10" s="31">
        <f t="shared" si="1"/>
        <v>626980792</v>
      </c>
      <c r="N10" s="31">
        <f t="shared" si="1"/>
        <v>724234592</v>
      </c>
      <c r="O10" s="31">
        <f t="shared" si="1"/>
        <v>572736049</v>
      </c>
      <c r="P10" s="31">
        <f t="shared" si="1"/>
        <v>404837323</v>
      </c>
      <c r="Q10" s="31">
        <f t="shared" si="1"/>
        <v>375138247</v>
      </c>
      <c r="R10" s="31">
        <v>47792292</v>
      </c>
      <c r="S10" s="29" t="s">
        <v>16</v>
      </c>
    </row>
    <row r="11" spans="1:24" ht="18">
      <c r="A11" s="36" t="s">
        <v>17</v>
      </c>
      <c r="B11" s="37">
        <v>1935539759</v>
      </c>
      <c r="C11" s="37">
        <v>174503585</v>
      </c>
      <c r="D11" s="37">
        <v>145713082</v>
      </c>
      <c r="E11" s="37">
        <v>29603612</v>
      </c>
      <c r="F11" s="37">
        <v>16946041</v>
      </c>
      <c r="G11" s="37">
        <v>15665811</v>
      </c>
      <c r="H11" s="22">
        <v>19543373</v>
      </c>
      <c r="I11" s="23">
        <v>24193468</v>
      </c>
      <c r="J11" s="23">
        <v>23476890</v>
      </c>
      <c r="K11" s="23">
        <v>21218751</v>
      </c>
      <c r="L11" s="23">
        <v>26546599</v>
      </c>
      <c r="M11" s="23">
        <v>45690919</v>
      </c>
      <c r="N11" s="23">
        <v>58858581</v>
      </c>
      <c r="O11" s="23">
        <v>50349231</v>
      </c>
      <c r="P11" s="23">
        <v>45418383</v>
      </c>
      <c r="Q11" s="23">
        <v>46952857</v>
      </c>
      <c r="R11" s="23">
        <v>14238588</v>
      </c>
      <c r="S11" s="38" t="s">
        <v>18</v>
      </c>
    </row>
    <row r="12" spans="1:24" ht="16.5">
      <c r="A12" s="21" t="s">
        <v>19</v>
      </c>
      <c r="B12" s="37">
        <v>679671031</v>
      </c>
      <c r="C12" s="37">
        <v>386607354</v>
      </c>
      <c r="D12" s="37">
        <v>279322727</v>
      </c>
      <c r="E12" s="37">
        <v>215720250</v>
      </c>
      <c r="F12" s="37">
        <v>188398882</v>
      </c>
      <c r="G12" s="37">
        <v>224598399</v>
      </c>
      <c r="H12" s="22">
        <v>227022051</v>
      </c>
      <c r="I12" s="23">
        <v>199560725</v>
      </c>
      <c r="J12" s="23">
        <v>175071514</v>
      </c>
      <c r="K12" s="23">
        <v>163914659</v>
      </c>
      <c r="L12" s="23">
        <v>158513427</v>
      </c>
      <c r="M12" s="23">
        <v>177214309</v>
      </c>
      <c r="N12" s="23">
        <v>164802379</v>
      </c>
      <c r="O12" s="23">
        <v>150218661</v>
      </c>
      <c r="P12" s="23">
        <v>157658841</v>
      </c>
      <c r="Q12" s="23">
        <v>140440811</v>
      </c>
      <c r="R12" s="23">
        <v>96943727</v>
      </c>
      <c r="S12" s="38" t="s">
        <v>20</v>
      </c>
    </row>
    <row r="13" spans="1:24" ht="16.5">
      <c r="A13" s="39" t="s">
        <v>21</v>
      </c>
      <c r="B13" s="37">
        <v>27259748</v>
      </c>
      <c r="C13" s="37">
        <v>125739</v>
      </c>
      <c r="D13" s="37">
        <v>2373719</v>
      </c>
      <c r="E13" s="37">
        <v>3910234</v>
      </c>
      <c r="F13" s="37"/>
      <c r="G13" s="37"/>
      <c r="H13" s="2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38" t="s">
        <v>22</v>
      </c>
    </row>
    <row r="14" spans="1:24" ht="16.5">
      <c r="A14" s="21" t="s">
        <v>23</v>
      </c>
      <c r="B14" s="37">
        <v>1086243875</v>
      </c>
      <c r="C14" s="37">
        <v>379802683</v>
      </c>
      <c r="D14" s="37">
        <v>241069825</v>
      </c>
      <c r="E14" s="37">
        <v>143375082</v>
      </c>
      <c r="F14" s="37">
        <v>105322687</v>
      </c>
      <c r="G14" s="37">
        <v>40012538</v>
      </c>
      <c r="H14" s="22">
        <v>13573630</v>
      </c>
      <c r="I14" s="23">
        <v>12035512</v>
      </c>
      <c r="J14" s="23">
        <v>1054099</v>
      </c>
      <c r="K14" s="23">
        <v>11378251</v>
      </c>
      <c r="L14" s="23">
        <v>473452</v>
      </c>
      <c r="M14" s="23">
        <v>5356795</v>
      </c>
      <c r="N14" s="40" t="s">
        <v>24</v>
      </c>
      <c r="O14" s="23">
        <v>3793525</v>
      </c>
      <c r="P14" s="23">
        <v>1276791</v>
      </c>
      <c r="Q14" s="23">
        <v>4059057</v>
      </c>
      <c r="R14" s="23">
        <v>4628</v>
      </c>
      <c r="S14" s="38" t="s">
        <v>25</v>
      </c>
    </row>
    <row r="15" spans="1:24" ht="16.5">
      <c r="A15" s="21" t="s">
        <v>26</v>
      </c>
      <c r="B15" s="37"/>
      <c r="C15" s="37">
        <v>5976536</v>
      </c>
      <c r="D15" s="37">
        <v>160845</v>
      </c>
      <c r="E15" s="37">
        <v>0</v>
      </c>
      <c r="F15" s="37">
        <v>0</v>
      </c>
      <c r="G15" s="37">
        <v>45784</v>
      </c>
      <c r="H15" s="40" t="s">
        <v>24</v>
      </c>
      <c r="I15" s="23">
        <v>-816439</v>
      </c>
      <c r="J15" s="23">
        <v>255426</v>
      </c>
      <c r="K15" s="23">
        <v>1941512</v>
      </c>
      <c r="L15" s="23">
        <v>0</v>
      </c>
      <c r="M15" s="23">
        <v>30165101</v>
      </c>
      <c r="N15" s="23">
        <v>10804523</v>
      </c>
      <c r="O15" s="23">
        <v>1773773</v>
      </c>
      <c r="P15" s="23">
        <v>0</v>
      </c>
      <c r="Q15" s="23">
        <v>0</v>
      </c>
      <c r="R15" s="23">
        <v>0</v>
      </c>
      <c r="S15" s="38" t="s">
        <v>27</v>
      </c>
    </row>
    <row r="16" spans="1:24" ht="18.75">
      <c r="A16" s="41" t="s">
        <v>28</v>
      </c>
      <c r="B16" s="37">
        <v>224149177</v>
      </c>
      <c r="C16" s="37"/>
      <c r="D16" s="37"/>
      <c r="E16" s="37"/>
      <c r="F16" s="37"/>
      <c r="G16" s="37"/>
      <c r="H16" s="40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38"/>
    </row>
    <row r="17" spans="1:28" ht="18.75">
      <c r="A17" s="21" t="s">
        <v>29</v>
      </c>
      <c r="B17" s="37">
        <v>8245917206</v>
      </c>
      <c r="C17" s="37">
        <v>439901228</v>
      </c>
      <c r="D17" s="37">
        <v>985681284</v>
      </c>
      <c r="E17" s="37">
        <v>613226809</v>
      </c>
      <c r="F17" s="37">
        <v>775638</v>
      </c>
      <c r="G17" s="37">
        <v>873896</v>
      </c>
      <c r="H17" s="22">
        <v>-65857419</v>
      </c>
      <c r="I17" s="27">
        <v>167484639</v>
      </c>
      <c r="J17" s="27">
        <v>138748628</v>
      </c>
      <c r="K17" s="27">
        <v>41299219</v>
      </c>
      <c r="L17" s="27">
        <v>98682110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38" t="s">
        <v>30</v>
      </c>
      <c r="T17" s="5"/>
      <c r="U17" s="5"/>
      <c r="V17" s="5"/>
      <c r="W17" s="5"/>
      <c r="X17" s="5"/>
      <c r="Y17" s="5"/>
      <c r="Z17" s="5"/>
      <c r="AA17" s="5"/>
      <c r="AB17" s="5"/>
    </row>
    <row r="18" spans="1:28" ht="16.5">
      <c r="A18" s="31" t="s">
        <v>31</v>
      </c>
      <c r="B18" s="31">
        <f>SUM(B10:B17)</f>
        <v>18885937115</v>
      </c>
      <c r="C18" s="31">
        <f>SUM(C10:C17)</f>
        <v>4655019398</v>
      </c>
      <c r="D18" s="31">
        <f>SUM(D10:D17)</f>
        <v>2953178059</v>
      </c>
      <c r="E18" s="31">
        <f t="shared" ref="E18:L18" si="2">SUM(E10:E17)</f>
        <v>1625324761</v>
      </c>
      <c r="F18" s="31">
        <f t="shared" si="2"/>
        <v>787189655</v>
      </c>
      <c r="G18" s="31">
        <f t="shared" si="2"/>
        <v>764202383</v>
      </c>
      <c r="H18" s="31">
        <f t="shared" si="2"/>
        <v>721809517</v>
      </c>
      <c r="I18" s="31">
        <f t="shared" si="2"/>
        <v>811058677</v>
      </c>
      <c r="J18" s="31">
        <f t="shared" si="2"/>
        <v>769036224</v>
      </c>
      <c r="K18" s="31">
        <f t="shared" si="2"/>
        <v>708353959</v>
      </c>
      <c r="L18" s="31">
        <f t="shared" si="2"/>
        <v>800205450</v>
      </c>
      <c r="M18" s="31">
        <f t="shared" ref="M18:R18" si="3">SUM(M10:M15)</f>
        <v>885407916</v>
      </c>
      <c r="N18" s="31">
        <f t="shared" si="3"/>
        <v>958700075</v>
      </c>
      <c r="O18" s="31">
        <f t="shared" si="3"/>
        <v>778871239</v>
      </c>
      <c r="P18" s="31">
        <f t="shared" si="3"/>
        <v>609191338</v>
      </c>
      <c r="Q18" s="31">
        <f t="shared" si="3"/>
        <v>566590972</v>
      </c>
      <c r="R18" s="31">
        <f t="shared" si="3"/>
        <v>158979235</v>
      </c>
      <c r="S18" s="29" t="s">
        <v>32</v>
      </c>
    </row>
    <row r="19" spans="1:28" ht="17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42"/>
      <c r="O19" s="43"/>
      <c r="P19" s="44"/>
      <c r="Q19" s="44"/>
      <c r="R19" s="44"/>
      <c r="S19" s="21"/>
    </row>
    <row r="20" spans="1:28" ht="16.5">
      <c r="A20" s="45" t="s">
        <v>33</v>
      </c>
      <c r="B20" s="45"/>
      <c r="C20" s="45"/>
      <c r="D20" s="45"/>
      <c r="E20" s="45"/>
      <c r="F20" s="45"/>
      <c r="G20" s="45"/>
      <c r="H20" s="45"/>
      <c r="I20" s="43"/>
      <c r="J20" s="43"/>
      <c r="K20" s="43"/>
      <c r="L20" s="43"/>
      <c r="M20" s="43"/>
      <c r="N20" s="43"/>
      <c r="O20" s="43"/>
      <c r="P20" s="44"/>
      <c r="Q20" s="44"/>
      <c r="R20" s="44"/>
      <c r="S20" s="46" t="s">
        <v>34</v>
      </c>
    </row>
    <row r="21" spans="1:28" ht="16.5">
      <c r="A21" s="21" t="s">
        <v>35</v>
      </c>
      <c r="B21" s="37">
        <v>-6602977405</v>
      </c>
      <c r="C21" s="37">
        <v>-1535816582</v>
      </c>
      <c r="D21" s="37">
        <v>-961472996</v>
      </c>
      <c r="E21" s="37">
        <v>-599718758</v>
      </c>
      <c r="F21" s="37">
        <v>-475629323</v>
      </c>
      <c r="G21" s="37">
        <v>-484861559</v>
      </c>
      <c r="H21" s="22">
        <v>-317184635</v>
      </c>
      <c r="I21" s="23">
        <v>-255600802</v>
      </c>
      <c r="J21" s="23">
        <v>-281290382</v>
      </c>
      <c r="K21" s="23">
        <v>-270659180</v>
      </c>
      <c r="L21" s="23">
        <v>-308825159</v>
      </c>
      <c r="M21" s="23">
        <v>-441615775</v>
      </c>
      <c r="N21" s="23">
        <v>-468508899</v>
      </c>
      <c r="O21" s="23">
        <v>-239308343</v>
      </c>
      <c r="P21" s="23">
        <v>-289892491</v>
      </c>
      <c r="Q21" s="23">
        <f>-177113384</f>
        <v>-177113384</v>
      </c>
      <c r="R21" s="23">
        <v>0</v>
      </c>
      <c r="S21" s="38" t="s">
        <v>36</v>
      </c>
    </row>
    <row r="22" spans="1:28" ht="18.75">
      <c r="A22" s="21" t="s">
        <v>37</v>
      </c>
      <c r="B22" s="37">
        <v>3194302071</v>
      </c>
      <c r="C22" s="37">
        <v>833832803</v>
      </c>
      <c r="D22" s="37">
        <v>576415318</v>
      </c>
      <c r="E22" s="37">
        <v>319478479</v>
      </c>
      <c r="F22" s="37">
        <v>244744680</v>
      </c>
      <c r="G22" s="37">
        <v>188915641</v>
      </c>
      <c r="H22" s="22">
        <v>113253763</v>
      </c>
      <c r="I22" s="23">
        <v>71335544</v>
      </c>
      <c r="J22" s="27">
        <v>39580519</v>
      </c>
      <c r="K22" s="27">
        <v>33800575</v>
      </c>
      <c r="L22" s="27">
        <v>108241091</v>
      </c>
      <c r="M22" s="27">
        <v>164905411</v>
      </c>
      <c r="N22" s="27">
        <v>156810893</v>
      </c>
      <c r="O22" s="27">
        <v>28933006</v>
      </c>
      <c r="P22" s="27">
        <v>61925868</v>
      </c>
      <c r="Q22" s="27">
        <v>36271431</v>
      </c>
      <c r="R22" s="27">
        <v>0</v>
      </c>
      <c r="S22" s="38" t="s">
        <v>38</v>
      </c>
    </row>
    <row r="23" spans="1:28" ht="16.5">
      <c r="A23" s="29" t="s">
        <v>39</v>
      </c>
      <c r="B23" s="30">
        <f>SUM(B21:B22)</f>
        <v>-3408675334</v>
      </c>
      <c r="C23" s="30">
        <f>SUM(C21:C22)</f>
        <v>-701983779</v>
      </c>
      <c r="D23" s="30">
        <f>SUM(D21:D22)</f>
        <v>-385057678</v>
      </c>
      <c r="E23" s="30">
        <f t="shared" ref="E23:F23" si="4">SUM(E21:E22)</f>
        <v>-280240279</v>
      </c>
      <c r="F23" s="30">
        <f t="shared" si="4"/>
        <v>-230884643</v>
      </c>
      <c r="G23" s="30">
        <f>SUM(G21:G22)</f>
        <v>-295945918</v>
      </c>
      <c r="H23" s="30">
        <f>SUM(H21:H22)</f>
        <v>-203930872</v>
      </c>
      <c r="I23" s="30">
        <f>SUM(I21:I22)</f>
        <v>-184265258</v>
      </c>
      <c r="J23" s="30">
        <f t="shared" ref="J23:R23" si="5">SUM(J21:J22)</f>
        <v>-241709863</v>
      </c>
      <c r="K23" s="30">
        <f t="shared" si="5"/>
        <v>-236858605</v>
      </c>
      <c r="L23" s="30">
        <f t="shared" si="5"/>
        <v>-200584068</v>
      </c>
      <c r="M23" s="32">
        <f t="shared" si="5"/>
        <v>-276710364</v>
      </c>
      <c r="N23" s="32">
        <f t="shared" si="5"/>
        <v>-311698006</v>
      </c>
      <c r="O23" s="32">
        <f t="shared" si="5"/>
        <v>-210375337</v>
      </c>
      <c r="P23" s="33">
        <f t="shared" si="5"/>
        <v>-227966623</v>
      </c>
      <c r="Q23" s="33">
        <f t="shared" si="5"/>
        <v>-140841953</v>
      </c>
      <c r="R23" s="33">
        <f t="shared" si="5"/>
        <v>0</v>
      </c>
      <c r="S23" s="29" t="s">
        <v>40</v>
      </c>
    </row>
    <row r="24" spans="1:28" ht="18.75">
      <c r="A24" s="21" t="s">
        <v>41</v>
      </c>
      <c r="B24" s="26">
        <v>-183500987</v>
      </c>
      <c r="C24" s="26">
        <v>-555158205</v>
      </c>
      <c r="D24" s="26">
        <v>-46938060</v>
      </c>
      <c r="E24" s="26">
        <v>79905203</v>
      </c>
      <c r="F24" s="26">
        <v>106113229</v>
      </c>
      <c r="G24" s="26">
        <v>45176290</v>
      </c>
      <c r="H24" s="26">
        <v>30344564</v>
      </c>
      <c r="I24" s="27">
        <v>10519503</v>
      </c>
      <c r="J24" s="27">
        <v>18276206</v>
      </c>
      <c r="K24" s="27">
        <v>-106363396</v>
      </c>
      <c r="L24" s="27">
        <v>-181718039</v>
      </c>
      <c r="M24" s="27">
        <v>-207182156</v>
      </c>
      <c r="N24" s="27">
        <v>-209400344</v>
      </c>
      <c r="O24" s="27">
        <v>-102690614</v>
      </c>
      <c r="P24" s="27">
        <f>-63153888</f>
        <v>-63153888</v>
      </c>
      <c r="Q24" s="27">
        <f>-111256461</f>
        <v>-111256461</v>
      </c>
      <c r="R24" s="27">
        <v>0</v>
      </c>
      <c r="S24" s="47" t="s">
        <v>42</v>
      </c>
    </row>
    <row r="25" spans="1:28" ht="16.5">
      <c r="A25" s="29" t="s">
        <v>43</v>
      </c>
      <c r="B25" s="30">
        <f>SUM(B23:B24)</f>
        <v>-3592176321</v>
      </c>
      <c r="C25" s="30">
        <f>SUM(C23:C24)</f>
        <v>-1257141984</v>
      </c>
      <c r="D25" s="30">
        <f>SUM(D23:D24)</f>
        <v>-431995738</v>
      </c>
      <c r="E25" s="30">
        <f t="shared" ref="E25:R25" si="6">SUM(E23:E24)</f>
        <v>-200335076</v>
      </c>
      <c r="F25" s="30">
        <f t="shared" si="6"/>
        <v>-124771414</v>
      </c>
      <c r="G25" s="30">
        <f t="shared" si="6"/>
        <v>-250769628</v>
      </c>
      <c r="H25" s="30">
        <f t="shared" si="6"/>
        <v>-173586308</v>
      </c>
      <c r="I25" s="30">
        <f t="shared" si="6"/>
        <v>-173745755</v>
      </c>
      <c r="J25" s="30">
        <f t="shared" si="6"/>
        <v>-223433657</v>
      </c>
      <c r="K25" s="30">
        <f t="shared" si="6"/>
        <v>-343222001</v>
      </c>
      <c r="L25" s="30">
        <f t="shared" si="6"/>
        <v>-382302107</v>
      </c>
      <c r="M25" s="32">
        <f t="shared" si="6"/>
        <v>-483892520</v>
      </c>
      <c r="N25" s="32">
        <f t="shared" si="6"/>
        <v>-521098350</v>
      </c>
      <c r="O25" s="32">
        <f t="shared" si="6"/>
        <v>-313065951</v>
      </c>
      <c r="P25" s="33">
        <f t="shared" si="6"/>
        <v>-291120511</v>
      </c>
      <c r="Q25" s="33">
        <f t="shared" si="6"/>
        <v>-252098414</v>
      </c>
      <c r="R25" s="33">
        <f t="shared" si="6"/>
        <v>0</v>
      </c>
      <c r="S25" s="29" t="s">
        <v>44</v>
      </c>
    </row>
    <row r="26" spans="1:28" ht="16.5">
      <c r="A26" s="45"/>
      <c r="B26" s="45"/>
      <c r="C26" s="45"/>
      <c r="D26" s="45"/>
      <c r="E26" s="45"/>
      <c r="F26" s="45"/>
      <c r="G26" s="45"/>
      <c r="H26" s="45"/>
      <c r="I26" s="48"/>
      <c r="J26" s="48"/>
      <c r="K26" s="48"/>
      <c r="L26" s="48"/>
      <c r="M26" s="48"/>
      <c r="N26" s="48"/>
      <c r="O26" s="48"/>
      <c r="P26" s="49"/>
      <c r="Q26" s="49"/>
      <c r="R26" s="49"/>
      <c r="S26" s="45"/>
    </row>
    <row r="27" spans="1:28" ht="16.5">
      <c r="A27" s="21" t="s">
        <v>45</v>
      </c>
      <c r="B27" s="37">
        <v>-1679737082</v>
      </c>
      <c r="C27" s="37">
        <v>-763772729</v>
      </c>
      <c r="D27" s="37">
        <v>-376476955</v>
      </c>
      <c r="E27" s="37">
        <v>-144031338</v>
      </c>
      <c r="F27" s="37">
        <v>-117718526</v>
      </c>
      <c r="G27" s="37">
        <v>-74208478</v>
      </c>
      <c r="H27" s="22">
        <v>-110276904</v>
      </c>
      <c r="I27" s="23">
        <v>-69281951</v>
      </c>
      <c r="J27" s="23">
        <v>-50369203</v>
      </c>
      <c r="K27" s="23">
        <v>-23792117</v>
      </c>
      <c r="L27" s="23">
        <v>-65892168</v>
      </c>
      <c r="M27" s="23">
        <v>-70333659</v>
      </c>
      <c r="N27" s="23">
        <v>-73642669</v>
      </c>
      <c r="O27" s="23">
        <v>-83015869</v>
      </c>
      <c r="P27" s="23">
        <v>-58789557</v>
      </c>
      <c r="Q27" s="23">
        <f>-81913191</f>
        <v>-81913191</v>
      </c>
      <c r="R27" s="23">
        <v>0</v>
      </c>
      <c r="S27" s="38" t="s">
        <v>46</v>
      </c>
    </row>
    <row r="28" spans="1:28" ht="16.5">
      <c r="A28" s="21" t="s">
        <v>47</v>
      </c>
      <c r="B28" s="37">
        <v>-53963416</v>
      </c>
      <c r="C28" s="37">
        <v>-40486638</v>
      </c>
      <c r="D28" s="37">
        <v>-32236425</v>
      </c>
      <c r="E28" s="37">
        <v>-24316136</v>
      </c>
      <c r="F28" s="37">
        <v>-22278139</v>
      </c>
      <c r="G28" s="37">
        <v>-4947585</v>
      </c>
      <c r="H28" s="22">
        <v>-24043492</v>
      </c>
      <c r="I28" s="23">
        <v>-13503498</v>
      </c>
      <c r="J28" s="23">
        <v>-12402855</v>
      </c>
      <c r="K28" s="23">
        <v>-14603135</v>
      </c>
      <c r="L28" s="23">
        <v>-14600915</v>
      </c>
      <c r="M28" s="23">
        <v>-9090000</v>
      </c>
      <c r="N28" s="23">
        <v>-19082655</v>
      </c>
      <c r="O28" s="23">
        <v>-18636539</v>
      </c>
      <c r="P28" s="23">
        <v>-13112299</v>
      </c>
      <c r="Q28" s="23">
        <v>-13017720</v>
      </c>
      <c r="R28" s="23">
        <v>0</v>
      </c>
      <c r="S28" s="38" t="s">
        <v>48</v>
      </c>
    </row>
    <row r="29" spans="1:28" ht="16.5">
      <c r="A29" s="21" t="s">
        <v>49</v>
      </c>
      <c r="B29" s="37">
        <v>-1674371110</v>
      </c>
      <c r="C29" s="37">
        <v>-825540060</v>
      </c>
      <c r="D29" s="37">
        <v>-488718292</v>
      </c>
      <c r="E29" s="37">
        <v>-276613708</v>
      </c>
      <c r="F29" s="37">
        <v>-253838239</v>
      </c>
      <c r="G29" s="37">
        <v>-17010000</v>
      </c>
      <c r="H29" s="22">
        <v>-201935637</v>
      </c>
      <c r="I29" s="23">
        <v>-199678852</v>
      </c>
      <c r="J29" s="23">
        <v>-125561332</v>
      </c>
      <c r="K29" s="23">
        <v>-103558545</v>
      </c>
      <c r="L29" s="23">
        <v>-150087859</v>
      </c>
      <c r="M29" s="23">
        <v>-109458926</v>
      </c>
      <c r="N29" s="23">
        <v>-104807908</v>
      </c>
      <c r="O29" s="23">
        <v>-89259694</v>
      </c>
      <c r="P29" s="23">
        <v>-67679817</v>
      </c>
      <c r="Q29" s="23">
        <v>-62099709</v>
      </c>
      <c r="R29" s="23">
        <f>-48111831</f>
        <v>-48111831</v>
      </c>
      <c r="S29" s="38" t="s">
        <v>50</v>
      </c>
    </row>
    <row r="30" spans="1:28" ht="16.5">
      <c r="A30" s="21" t="s">
        <v>51</v>
      </c>
      <c r="B30" s="37">
        <v>-1401817378</v>
      </c>
      <c r="C30" s="37">
        <v>-542417141</v>
      </c>
      <c r="D30" s="37">
        <v>-315567833</v>
      </c>
      <c r="E30" s="37">
        <v>-247112234</v>
      </c>
      <c r="F30" s="37">
        <v>-135873143</v>
      </c>
      <c r="G30" s="37">
        <v>-224262306</v>
      </c>
      <c r="H30" s="22">
        <v>-121996029</v>
      </c>
      <c r="I30" s="23">
        <v>-83048479</v>
      </c>
      <c r="J30" s="23">
        <v>-48842389</v>
      </c>
      <c r="K30" s="23">
        <v>-44883507</v>
      </c>
      <c r="L30" s="23">
        <v>-59876561</v>
      </c>
      <c r="M30" s="23">
        <v>-58403857</v>
      </c>
      <c r="N30" s="23">
        <v>-50078402</v>
      </c>
      <c r="O30" s="23">
        <v>-68248312</v>
      </c>
      <c r="P30" s="23">
        <f>-40172715</f>
        <v>-40172715</v>
      </c>
      <c r="Q30" s="23">
        <v>-41199196</v>
      </c>
      <c r="R30" s="23">
        <v>-52727649</v>
      </c>
      <c r="S30" s="38" t="s">
        <v>52</v>
      </c>
    </row>
    <row r="31" spans="1:28" s="52" customFormat="1" ht="16.5">
      <c r="A31" s="25" t="s">
        <v>53</v>
      </c>
      <c r="B31" s="37">
        <v>-95542860</v>
      </c>
      <c r="C31" s="37">
        <v>-40239506</v>
      </c>
      <c r="D31" s="37">
        <v>-21977850</v>
      </c>
      <c r="E31" s="37">
        <v>-7361750</v>
      </c>
      <c r="F31" s="37">
        <v>-5815292</v>
      </c>
      <c r="G31" s="37">
        <v>-110000167</v>
      </c>
      <c r="H31" s="37">
        <v>-5887759</v>
      </c>
      <c r="I31" s="50" t="s">
        <v>24</v>
      </c>
      <c r="J31" s="50" t="s">
        <v>24</v>
      </c>
      <c r="K31" s="50" t="s">
        <v>24</v>
      </c>
      <c r="L31" s="50" t="s">
        <v>24</v>
      </c>
      <c r="M31" s="50" t="s">
        <v>24</v>
      </c>
      <c r="N31" s="50" t="s">
        <v>24</v>
      </c>
      <c r="O31" s="50" t="s">
        <v>24</v>
      </c>
      <c r="P31" s="50" t="s">
        <v>24</v>
      </c>
      <c r="Q31" s="50" t="s">
        <v>24</v>
      </c>
      <c r="R31" s="50" t="s">
        <v>24</v>
      </c>
      <c r="S31" s="51" t="s">
        <v>54</v>
      </c>
    </row>
    <row r="32" spans="1:28" ht="16.5">
      <c r="A32" s="25" t="s">
        <v>55</v>
      </c>
      <c r="B32" s="53"/>
      <c r="C32" s="53"/>
      <c r="D32" s="53">
        <v>0</v>
      </c>
      <c r="E32" s="54">
        <v>0</v>
      </c>
      <c r="F32" s="54">
        <v>0</v>
      </c>
      <c r="G32" s="54"/>
      <c r="H32" s="40" t="s">
        <v>24</v>
      </c>
      <c r="I32" s="40" t="s">
        <v>24</v>
      </c>
      <c r="J32" s="40" t="s">
        <v>24</v>
      </c>
      <c r="K32" s="40">
        <v>0</v>
      </c>
      <c r="L32" s="40" t="s">
        <v>24</v>
      </c>
      <c r="M32" s="23">
        <v>0</v>
      </c>
      <c r="N32" s="23">
        <v>0</v>
      </c>
      <c r="O32" s="23">
        <v>0</v>
      </c>
      <c r="P32" s="23">
        <v>0</v>
      </c>
      <c r="Q32" s="23">
        <v>-8947789</v>
      </c>
      <c r="R32" s="23">
        <v>-9736929</v>
      </c>
      <c r="S32" s="47" t="s">
        <v>56</v>
      </c>
    </row>
    <row r="33" spans="1:19" ht="16.5">
      <c r="A33" s="25" t="s">
        <v>57</v>
      </c>
      <c r="B33" s="37">
        <v>-258910387</v>
      </c>
      <c r="C33" s="37">
        <v>-84000465</v>
      </c>
      <c r="D33" s="37">
        <v>-45503382</v>
      </c>
      <c r="E33" s="37">
        <v>-30019097</v>
      </c>
      <c r="F33" s="37">
        <v>-28293025</v>
      </c>
      <c r="G33" s="37">
        <v>-27860829</v>
      </c>
      <c r="H33" s="22">
        <v>-28678725</v>
      </c>
      <c r="I33" s="23">
        <v>-28504674</v>
      </c>
      <c r="J33" s="23">
        <v>-22362360</v>
      </c>
      <c r="K33" s="23">
        <v>-16790713</v>
      </c>
      <c r="L33" s="23">
        <v>-15880746</v>
      </c>
      <c r="M33" s="23">
        <v>-9588489</v>
      </c>
      <c r="N33" s="23">
        <v>-18894029</v>
      </c>
      <c r="O33" s="23">
        <v>-17564862</v>
      </c>
      <c r="P33" s="23">
        <f>-13777048</f>
        <v>-13777048</v>
      </c>
      <c r="Q33" s="23">
        <v>-12469740</v>
      </c>
      <c r="R33" s="23">
        <v>-6562454</v>
      </c>
      <c r="S33" s="38" t="s">
        <v>58</v>
      </c>
    </row>
    <row r="34" spans="1:19" ht="16.5">
      <c r="A34" s="25" t="s">
        <v>59</v>
      </c>
      <c r="B34" s="53"/>
      <c r="C34" s="53"/>
      <c r="D34" s="53">
        <v>0</v>
      </c>
      <c r="E34" s="54">
        <v>0</v>
      </c>
      <c r="F34" s="54">
        <v>0</v>
      </c>
      <c r="G34" s="54"/>
      <c r="H34" s="40" t="s">
        <v>24</v>
      </c>
      <c r="I34" s="40" t="s">
        <v>24</v>
      </c>
      <c r="J34" s="40" t="s">
        <v>24</v>
      </c>
      <c r="K34" s="40">
        <v>0</v>
      </c>
      <c r="L34" s="40" t="s">
        <v>24</v>
      </c>
      <c r="M34" s="23">
        <v>-5000000</v>
      </c>
      <c r="N34" s="23">
        <v>-5062000</v>
      </c>
      <c r="O34" s="23">
        <v>-5360000</v>
      </c>
      <c r="P34" s="23">
        <v>0</v>
      </c>
      <c r="Q34" s="23">
        <v>0</v>
      </c>
      <c r="R34" s="23">
        <v>0</v>
      </c>
      <c r="S34" s="47" t="s">
        <v>60</v>
      </c>
    </row>
    <row r="35" spans="1:19" ht="16.5">
      <c r="A35" s="25" t="s">
        <v>61</v>
      </c>
      <c r="B35" s="53">
        <v>-11337029</v>
      </c>
      <c r="C35" s="53"/>
      <c r="D35" s="53">
        <v>-1887284</v>
      </c>
      <c r="E35" s="54">
        <v>4068558</v>
      </c>
      <c r="F35" s="54">
        <v>0</v>
      </c>
      <c r="G35" s="54"/>
      <c r="H35" s="40" t="s">
        <v>24</v>
      </c>
      <c r="I35" s="40" t="s">
        <v>24</v>
      </c>
      <c r="J35" s="40" t="s">
        <v>24</v>
      </c>
      <c r="K35" s="40">
        <v>21392936</v>
      </c>
      <c r="L35" s="40" t="s">
        <v>24</v>
      </c>
      <c r="M35" s="23">
        <v>-25834897</v>
      </c>
      <c r="N35" s="23">
        <v>-2000000</v>
      </c>
      <c r="O35" s="23">
        <v>-5230909</v>
      </c>
      <c r="P35" s="23">
        <v>-1475690</v>
      </c>
      <c r="Q35" s="23">
        <v>-700000</v>
      </c>
      <c r="R35" s="23">
        <v>-3189703</v>
      </c>
      <c r="S35" s="38" t="s">
        <v>62</v>
      </c>
    </row>
    <row r="36" spans="1:19" ht="16.5">
      <c r="A36" s="25" t="s">
        <v>63</v>
      </c>
      <c r="B36" s="37">
        <v>-15281051</v>
      </c>
      <c r="C36" s="37">
        <v>-3685919</v>
      </c>
      <c r="D36" s="37">
        <v>-4195245</v>
      </c>
      <c r="E36" s="37">
        <v>-745591</v>
      </c>
      <c r="F36" s="37">
        <v>-756737</v>
      </c>
      <c r="G36" s="37">
        <v>-967999</v>
      </c>
      <c r="H36" s="22">
        <v>-3812362</v>
      </c>
      <c r="I36" s="23">
        <v>-907714</v>
      </c>
      <c r="J36" s="23">
        <v>-1914608</v>
      </c>
      <c r="K36" s="23">
        <v>-3148526</v>
      </c>
      <c r="L36" s="23">
        <v>-5037560</v>
      </c>
      <c r="M36" s="23">
        <v>-1213430</v>
      </c>
      <c r="N36" s="23">
        <v>-278670</v>
      </c>
      <c r="O36" s="23">
        <v>-11507065</v>
      </c>
      <c r="P36" s="23">
        <f>-33596420</f>
        <v>-33596420</v>
      </c>
      <c r="Q36" s="23">
        <v>-31588616</v>
      </c>
      <c r="R36" s="23">
        <v>-28483595</v>
      </c>
      <c r="S36" s="38" t="s">
        <v>64</v>
      </c>
    </row>
    <row r="37" spans="1:19" ht="16.5">
      <c r="A37" s="25" t="s">
        <v>65</v>
      </c>
      <c r="B37" s="37"/>
      <c r="C37" s="37"/>
      <c r="D37" s="37">
        <v>0</v>
      </c>
      <c r="E37" s="37">
        <v>-12600000</v>
      </c>
      <c r="F37" s="37">
        <v>-11730000</v>
      </c>
      <c r="G37" s="37">
        <v>-6900000</v>
      </c>
      <c r="H37" s="22">
        <v>-5500000</v>
      </c>
      <c r="I37" s="23">
        <v>-1600000</v>
      </c>
      <c r="J37" s="23">
        <v>-600000</v>
      </c>
      <c r="K37" s="23">
        <v>-3950318</v>
      </c>
      <c r="L37" s="23">
        <v>-5100000</v>
      </c>
      <c r="M37" s="23">
        <v>-2800000</v>
      </c>
      <c r="N37" s="23">
        <v>-3861510</v>
      </c>
      <c r="O37" s="23">
        <v>-2032428</v>
      </c>
      <c r="P37" s="23">
        <v>-2293545</v>
      </c>
      <c r="Q37" s="23">
        <v>-982814</v>
      </c>
      <c r="R37" s="23">
        <v>-1007319</v>
      </c>
      <c r="S37" s="38" t="s">
        <v>66</v>
      </c>
    </row>
    <row r="38" spans="1:19" ht="16.5">
      <c r="A38" s="25" t="s">
        <v>67</v>
      </c>
      <c r="B38" s="37"/>
      <c r="C38" s="37"/>
      <c r="D38" s="37">
        <v>0</v>
      </c>
      <c r="E38" s="37">
        <v>0</v>
      </c>
      <c r="F38" s="37">
        <v>0</v>
      </c>
      <c r="G38" s="37">
        <v>-72905</v>
      </c>
      <c r="H38" s="40" t="s">
        <v>24</v>
      </c>
      <c r="I38" s="40" t="s">
        <v>24</v>
      </c>
      <c r="J38" s="40" t="s">
        <v>24</v>
      </c>
      <c r="K38" s="40">
        <v>0</v>
      </c>
      <c r="L38" s="40" t="s">
        <v>24</v>
      </c>
      <c r="M38" s="23">
        <v>0</v>
      </c>
      <c r="N38" s="23">
        <v>0</v>
      </c>
      <c r="O38" s="23">
        <v>0</v>
      </c>
      <c r="P38" s="23">
        <v>0</v>
      </c>
      <c r="Q38" s="23">
        <v>-1522402</v>
      </c>
      <c r="R38" s="23">
        <v>-96325</v>
      </c>
      <c r="S38" s="25" t="s">
        <v>68</v>
      </c>
    </row>
    <row r="39" spans="1:19" ht="18.75">
      <c r="A39" s="21" t="s">
        <v>69</v>
      </c>
      <c r="B39" s="55">
        <v>-181335</v>
      </c>
      <c r="C39" s="56"/>
      <c r="D39" s="56"/>
      <c r="E39" s="56">
        <v>-828324</v>
      </c>
      <c r="F39" s="56">
        <v>-7678151</v>
      </c>
      <c r="G39" s="56"/>
      <c r="H39" s="56" t="s">
        <v>24</v>
      </c>
      <c r="I39" s="56" t="s">
        <v>24</v>
      </c>
      <c r="J39" s="56" t="s">
        <v>24</v>
      </c>
      <c r="K39" s="56">
        <v>0</v>
      </c>
      <c r="L39" s="56" t="s">
        <v>24</v>
      </c>
      <c r="M39" s="56" t="s">
        <v>24</v>
      </c>
      <c r="N39" s="56" t="s">
        <v>24</v>
      </c>
      <c r="O39" s="27">
        <v>0</v>
      </c>
      <c r="P39" s="28">
        <v>-1049805</v>
      </c>
      <c r="Q39" s="28">
        <v>-1539071</v>
      </c>
      <c r="R39" s="28">
        <v>-3713680</v>
      </c>
      <c r="S39" s="38" t="s">
        <v>27</v>
      </c>
    </row>
    <row r="40" spans="1:19" ht="16.5">
      <c r="A40" s="29" t="s">
        <v>70</v>
      </c>
      <c r="B40" s="30">
        <f>SUM(B25:B39)</f>
        <v>-8783317969</v>
      </c>
      <c r="C40" s="30">
        <f>SUM(C25:C39)</f>
        <v>-3557284442</v>
      </c>
      <c r="D40" s="30">
        <f>SUM(D25:D39)</f>
        <v>-1718559004</v>
      </c>
      <c r="E40" s="30">
        <f t="shared" ref="E40:R40" si="7">SUM(E25:E39)</f>
        <v>-939894696</v>
      </c>
      <c r="F40" s="30">
        <f t="shared" si="7"/>
        <v>-708752666</v>
      </c>
      <c r="G40" s="30">
        <f t="shared" si="7"/>
        <v>-716999897</v>
      </c>
      <c r="H40" s="30">
        <f t="shared" si="7"/>
        <v>-675717216</v>
      </c>
      <c r="I40" s="30">
        <f t="shared" si="7"/>
        <v>-570270923</v>
      </c>
      <c r="J40" s="30">
        <f t="shared" si="7"/>
        <v>-485486404</v>
      </c>
      <c r="K40" s="30">
        <f t="shared" si="7"/>
        <v>-532555926</v>
      </c>
      <c r="L40" s="30">
        <f t="shared" si="7"/>
        <v>-698777916</v>
      </c>
      <c r="M40" s="32">
        <f t="shared" si="7"/>
        <v>-775615778</v>
      </c>
      <c r="N40" s="32">
        <f t="shared" si="7"/>
        <v>-798806193</v>
      </c>
      <c r="O40" s="32">
        <f t="shared" si="7"/>
        <v>-613921629</v>
      </c>
      <c r="P40" s="33">
        <f t="shared" si="7"/>
        <v>-523067407</v>
      </c>
      <c r="Q40" s="33">
        <f t="shared" si="7"/>
        <v>-508078662</v>
      </c>
      <c r="R40" s="33">
        <f t="shared" si="7"/>
        <v>-153629485</v>
      </c>
      <c r="S40" s="57" t="s">
        <v>71</v>
      </c>
    </row>
    <row r="41" spans="1:19" ht="17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2"/>
      <c r="O41" s="23"/>
      <c r="P41" s="24"/>
      <c r="Q41" s="24"/>
      <c r="R41" s="24"/>
      <c r="S41" s="45"/>
    </row>
    <row r="42" spans="1:19" ht="16.5">
      <c r="A42" s="29" t="s">
        <v>72</v>
      </c>
      <c r="B42" s="31">
        <f>B18+B40</f>
        <v>10102619146</v>
      </c>
      <c r="C42" s="31">
        <f>C18+C40</f>
        <v>1097734956</v>
      </c>
      <c r="D42" s="31">
        <f>D18+D40</f>
        <v>1234619055</v>
      </c>
      <c r="E42" s="31">
        <f t="shared" ref="E42:F42" si="8">E18+E40</f>
        <v>685430065</v>
      </c>
      <c r="F42" s="31">
        <f t="shared" si="8"/>
        <v>78436989</v>
      </c>
      <c r="G42" s="31">
        <f>G18+G40</f>
        <v>47202486</v>
      </c>
      <c r="H42" s="31">
        <f>H18+H40</f>
        <v>46092301</v>
      </c>
      <c r="I42" s="31">
        <f>I18+I40</f>
        <v>240787754</v>
      </c>
      <c r="J42" s="31">
        <f>J18+J40</f>
        <v>283549820</v>
      </c>
      <c r="K42" s="31">
        <f>K18+K40</f>
        <v>175798033</v>
      </c>
      <c r="L42" s="31">
        <v>101427534</v>
      </c>
      <c r="M42" s="31">
        <f t="shared" ref="M42:R42" si="9">M40+M18</f>
        <v>109792138</v>
      </c>
      <c r="N42" s="31">
        <f t="shared" si="9"/>
        <v>159893882</v>
      </c>
      <c r="O42" s="32">
        <f t="shared" si="9"/>
        <v>164949610</v>
      </c>
      <c r="P42" s="33">
        <f t="shared" si="9"/>
        <v>86123931</v>
      </c>
      <c r="Q42" s="33">
        <f t="shared" si="9"/>
        <v>58512310</v>
      </c>
      <c r="R42" s="33">
        <f t="shared" si="9"/>
        <v>5349750</v>
      </c>
      <c r="S42" s="57" t="s">
        <v>73</v>
      </c>
    </row>
    <row r="43" spans="1:19" ht="18.75">
      <c r="A43" s="21" t="s">
        <v>74</v>
      </c>
      <c r="B43" s="26">
        <v>-93765400</v>
      </c>
      <c r="C43" s="26">
        <v>-47410170</v>
      </c>
      <c r="D43" s="26">
        <v>-2541701</v>
      </c>
      <c r="E43" s="26">
        <v>0</v>
      </c>
      <c r="F43" s="26">
        <v>-4124396</v>
      </c>
      <c r="G43" s="26">
        <v>-5430544</v>
      </c>
      <c r="H43" s="26">
        <v>-20072241</v>
      </c>
      <c r="I43" s="23">
        <v>-12713109</v>
      </c>
      <c r="J43" s="23">
        <v>-24808138</v>
      </c>
      <c r="K43" s="23">
        <v>-18993450</v>
      </c>
      <c r="L43" s="23">
        <v>-12138248</v>
      </c>
      <c r="M43" s="23">
        <v>-26398414</v>
      </c>
      <c r="N43" s="23">
        <v>-24824064</v>
      </c>
      <c r="O43" s="23">
        <v>-27519258</v>
      </c>
      <c r="P43" s="24">
        <f>-12644157</f>
        <v>-12644157</v>
      </c>
      <c r="Q43" s="24">
        <v>-8271000</v>
      </c>
      <c r="R43" s="24">
        <v>-750500</v>
      </c>
      <c r="S43" s="38" t="s">
        <v>75</v>
      </c>
    </row>
    <row r="44" spans="1:19" ht="18.75">
      <c r="A44" s="21" t="s">
        <v>76</v>
      </c>
      <c r="B44" s="56">
        <v>0</v>
      </c>
      <c r="C44" s="56"/>
      <c r="D44" s="56">
        <v>0</v>
      </c>
      <c r="E44" s="56">
        <v>0</v>
      </c>
      <c r="F44" s="56"/>
      <c r="G44" s="56" t="s">
        <v>24</v>
      </c>
      <c r="H44" s="56" t="s">
        <v>24</v>
      </c>
      <c r="I44" s="56" t="s">
        <v>24</v>
      </c>
      <c r="J44" s="56" t="s">
        <v>24</v>
      </c>
      <c r="K44" s="56">
        <v>-2330267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38" t="s">
        <v>77</v>
      </c>
    </row>
    <row r="45" spans="1:19" ht="16.5">
      <c r="A45" s="29" t="s">
        <v>78</v>
      </c>
      <c r="B45" s="31">
        <f>B42+B43+B44</f>
        <v>10008853746</v>
      </c>
      <c r="C45" s="31">
        <f>C42+C43+C44</f>
        <v>1050324786</v>
      </c>
      <c r="D45" s="31">
        <f>D42+D43+D44</f>
        <v>1232077354</v>
      </c>
      <c r="E45" s="31">
        <f t="shared" ref="E45:K45" si="10">SUM(E42:E44)</f>
        <v>685430065</v>
      </c>
      <c r="F45" s="31">
        <f t="shared" si="10"/>
        <v>74312593</v>
      </c>
      <c r="G45" s="31">
        <f t="shared" si="10"/>
        <v>41771942</v>
      </c>
      <c r="H45" s="31">
        <f t="shared" si="10"/>
        <v>26020060</v>
      </c>
      <c r="I45" s="31">
        <f t="shared" si="10"/>
        <v>228074645</v>
      </c>
      <c r="J45" s="31">
        <f t="shared" si="10"/>
        <v>258741682</v>
      </c>
      <c r="K45" s="31">
        <f t="shared" si="10"/>
        <v>154474316</v>
      </c>
      <c r="L45" s="31">
        <f t="shared" ref="L45:R45" si="11">SUM(L42:L43)</f>
        <v>89289286</v>
      </c>
      <c r="M45" s="31">
        <f t="shared" si="11"/>
        <v>83393724</v>
      </c>
      <c r="N45" s="31">
        <f t="shared" si="11"/>
        <v>135069818</v>
      </c>
      <c r="O45" s="32">
        <f t="shared" si="11"/>
        <v>137430352</v>
      </c>
      <c r="P45" s="33">
        <f t="shared" si="11"/>
        <v>73479774</v>
      </c>
      <c r="Q45" s="33">
        <f t="shared" si="11"/>
        <v>50241310</v>
      </c>
      <c r="R45" s="33">
        <f t="shared" si="11"/>
        <v>4599250</v>
      </c>
      <c r="S45" s="57" t="s">
        <v>79</v>
      </c>
    </row>
    <row r="46" spans="1:19" ht="17.25">
      <c r="A46" s="25" t="s">
        <v>80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60"/>
      <c r="P46" s="58"/>
      <c r="Q46" s="58"/>
      <c r="R46" s="58"/>
      <c r="S46" s="38" t="s">
        <v>81</v>
      </c>
    </row>
    <row r="47" spans="1:19" ht="17.25">
      <c r="A47" s="25" t="s">
        <v>82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63"/>
      <c r="P47" s="61"/>
      <c r="Q47" s="61"/>
      <c r="R47" s="61"/>
      <c r="S47" s="38" t="s">
        <v>83</v>
      </c>
    </row>
    <row r="48" spans="1:19" ht="18.75">
      <c r="A48" s="25" t="s">
        <v>84</v>
      </c>
      <c r="B48" s="26">
        <v>1495408966</v>
      </c>
      <c r="C48" s="26">
        <v>397065534</v>
      </c>
      <c r="D48" s="26">
        <v>139894145</v>
      </c>
      <c r="E48" s="26">
        <v>13157787</v>
      </c>
      <c r="F48" s="61"/>
      <c r="G48" s="61"/>
      <c r="H48" s="61"/>
      <c r="I48" s="61"/>
      <c r="J48" s="61"/>
      <c r="K48" s="61"/>
      <c r="L48" s="61"/>
      <c r="M48" s="61"/>
      <c r="N48" s="62"/>
      <c r="O48" s="63"/>
      <c r="P48" s="61"/>
      <c r="Q48" s="61"/>
      <c r="R48" s="61"/>
      <c r="S48" s="38" t="s">
        <v>85</v>
      </c>
    </row>
    <row r="49" spans="1:21" ht="18.75">
      <c r="A49" s="25"/>
      <c r="B49" s="26"/>
      <c r="C49" s="26"/>
      <c r="D49" s="26"/>
      <c r="E49" s="26"/>
      <c r="F49" s="61"/>
      <c r="G49" s="61"/>
      <c r="H49" s="61"/>
      <c r="I49" s="61"/>
      <c r="J49" s="61"/>
      <c r="K49" s="61"/>
      <c r="L49" s="61"/>
      <c r="M49" s="61"/>
      <c r="N49" s="62"/>
      <c r="O49" s="63"/>
      <c r="P49" s="61"/>
      <c r="Q49" s="61"/>
      <c r="R49" s="61"/>
      <c r="S49" s="38"/>
    </row>
    <row r="50" spans="1:21" ht="16.5">
      <c r="A50" s="29" t="s">
        <v>86</v>
      </c>
      <c r="B50" s="31">
        <f>SUM(B48:B49)+B45</f>
        <v>11504262712</v>
      </c>
      <c r="C50" s="31">
        <f>SUM(C48:C49)+C45</f>
        <v>1447390320</v>
      </c>
      <c r="D50" s="31">
        <f>D45+D48</f>
        <v>1371971499</v>
      </c>
      <c r="E50" s="31">
        <v>698587852</v>
      </c>
      <c r="F50" s="31"/>
      <c r="G50" s="31"/>
      <c r="H50" s="31"/>
      <c r="I50" s="31"/>
      <c r="J50" s="31"/>
      <c r="K50" s="31"/>
      <c r="L50" s="31"/>
      <c r="M50" s="31"/>
      <c r="N50" s="31"/>
      <c r="O50" s="32"/>
      <c r="P50" s="33"/>
      <c r="Q50" s="33"/>
      <c r="R50" s="33"/>
      <c r="S50" s="57" t="s">
        <v>87</v>
      </c>
    </row>
    <row r="51" spans="1:21" ht="17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2"/>
      <c r="O51" s="63"/>
      <c r="P51" s="61"/>
      <c r="Q51" s="61"/>
      <c r="R51" s="61"/>
      <c r="S51" s="61"/>
    </row>
    <row r="52" spans="1:21" ht="17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2"/>
      <c r="O52" s="63"/>
      <c r="P52" s="61"/>
      <c r="Q52" s="61"/>
      <c r="R52" s="61"/>
      <c r="S52" s="61"/>
    </row>
    <row r="53" spans="1:21" ht="16.5">
      <c r="A53" s="64" t="s">
        <v>88</v>
      </c>
      <c r="B53" s="65">
        <v>466.00917607777779</v>
      </c>
      <c r="C53" s="65">
        <v>68.46392467177462</v>
      </c>
      <c r="D53" s="65">
        <v>92.36</v>
      </c>
      <c r="E53" s="65">
        <v>51.38</v>
      </c>
      <c r="F53" s="65">
        <v>6.1415366115702481</v>
      </c>
      <c r="G53" s="65">
        <v>3.7974492727272726</v>
      </c>
      <c r="H53" s="66">
        <v>2.6</v>
      </c>
      <c r="I53" s="65">
        <v>22.86</v>
      </c>
      <c r="J53" s="65">
        <v>25.87</v>
      </c>
      <c r="K53" s="65">
        <f>K45/'[1]نسب مالية'!K23</f>
        <v>15.4474316</v>
      </c>
      <c r="L53" s="65">
        <f>L45/'[1]نسب مالية'!L23</f>
        <v>8.9289286000000008</v>
      </c>
      <c r="M53" s="67">
        <f>M45/'[2]نسب مالية'!B24</f>
        <v>8.3393724000000002</v>
      </c>
      <c r="N53" s="67">
        <f>N45/'[2]نسب مالية'!C24</f>
        <v>13.5069818</v>
      </c>
      <c r="O53" s="67">
        <f>O45/'[2]نسب مالية'!D24</f>
        <v>13.7430352</v>
      </c>
      <c r="P53" s="67">
        <f>P45/'[2]نسب مالية'!E24</f>
        <v>7.3479774000000004</v>
      </c>
      <c r="Q53" s="67">
        <f>Q45/'[2]نسب مالية'!F24</f>
        <v>5.0241309999999997</v>
      </c>
      <c r="R53" s="67">
        <f>R45/'[2]نسب مالية'!G24</f>
        <v>0.45992499999999997</v>
      </c>
      <c r="S53" s="64" t="s">
        <v>89</v>
      </c>
    </row>
    <row r="55" spans="1:21" ht="16.5">
      <c r="A55" t="s">
        <v>90</v>
      </c>
      <c r="P55" s="69" t="s">
        <v>91</v>
      </c>
      <c r="Q55" s="69"/>
      <c r="R55" s="69"/>
      <c r="S55" s="69"/>
      <c r="T55" s="70"/>
      <c r="U55" s="70"/>
    </row>
    <row r="56" spans="1:21" ht="16.5">
      <c r="P56" s="69" t="s">
        <v>92</v>
      </c>
      <c r="Q56" s="69"/>
      <c r="R56" s="69"/>
      <c r="S56" s="69"/>
    </row>
    <row r="58" spans="1:21">
      <c r="I58" s="71"/>
    </row>
    <row r="59" spans="1:21">
      <c r="I59" s="71"/>
    </row>
    <row r="60" spans="1:21">
      <c r="I60" s="71"/>
    </row>
  </sheetData>
  <mergeCells count="2">
    <mergeCell ref="P55:S55"/>
    <mergeCell ref="P56:S56"/>
  </mergeCells>
  <pageMargins left="0.7" right="0.7" top="0.75" bottom="0.75" header="0.3" footer="0.3"/>
  <pageSetup paperSize="9" scale="18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2024-06-25T10:46:06Z</dcterms:created>
  <dcterms:modified xsi:type="dcterms:W3CDTF">2024-06-25T10:46:26Z</dcterms:modified>
</cp:coreProperties>
</file>