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دخل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M94" i="1" l="1"/>
  <c r="R88" i="1"/>
  <c r="Q88" i="1"/>
  <c r="R81" i="1"/>
  <c r="Q81" i="1"/>
  <c r="P81" i="1"/>
  <c r="O79" i="1"/>
  <c r="N79" i="1"/>
  <c r="M79" i="1"/>
  <c r="L79" i="1"/>
  <c r="K79" i="1"/>
  <c r="J79" i="1"/>
  <c r="I79" i="1"/>
  <c r="H79" i="1"/>
  <c r="G79" i="1"/>
  <c r="F79" i="1"/>
  <c r="C79" i="1"/>
  <c r="B79" i="1"/>
  <c r="Q78" i="1"/>
  <c r="P78" i="1"/>
  <c r="D78" i="1"/>
  <c r="D77" i="1"/>
  <c r="D76" i="1"/>
  <c r="R75" i="1"/>
  <c r="R79" i="1" s="1"/>
  <c r="D75" i="1"/>
  <c r="D74" i="1"/>
  <c r="D73" i="1"/>
  <c r="D72" i="1"/>
  <c r="D70" i="1"/>
  <c r="D69" i="1"/>
  <c r="D68" i="1"/>
  <c r="Q67" i="1"/>
  <c r="Q79" i="1" s="1"/>
  <c r="P67" i="1"/>
  <c r="P79" i="1" s="1"/>
  <c r="E67" i="1"/>
  <c r="E79" i="1" s="1"/>
  <c r="D67" i="1"/>
  <c r="D79" i="1" s="1"/>
  <c r="R65" i="1"/>
  <c r="R80" i="1" s="1"/>
  <c r="R84" i="1" s="1"/>
  <c r="R86" i="1" s="1"/>
  <c r="Q65" i="1"/>
  <c r="Q80" i="1" s="1"/>
  <c r="Q84" i="1" s="1"/>
  <c r="Q86" i="1" s="1"/>
  <c r="P65" i="1"/>
  <c r="P80" i="1" s="1"/>
  <c r="P84" i="1" s="1"/>
  <c r="P86" i="1" s="1"/>
  <c r="O65" i="1"/>
  <c r="O80" i="1" s="1"/>
  <c r="O84" i="1" s="1"/>
  <c r="O86" i="1" s="1"/>
  <c r="N65" i="1"/>
  <c r="N80" i="1" s="1"/>
  <c r="N84" i="1" s="1"/>
  <c r="N86" i="1" s="1"/>
  <c r="M65" i="1"/>
  <c r="M80" i="1" s="1"/>
  <c r="M84" i="1" s="1"/>
  <c r="M86" i="1" s="1"/>
  <c r="L65" i="1"/>
  <c r="L80" i="1" s="1"/>
  <c r="L84" i="1" s="1"/>
  <c r="K65" i="1"/>
  <c r="K80" i="1" s="1"/>
  <c r="K84" i="1" s="1"/>
  <c r="J65" i="1"/>
  <c r="J80" i="1" s="1"/>
  <c r="I65" i="1"/>
  <c r="I80" i="1" s="1"/>
  <c r="I84" i="1" s="1"/>
  <c r="I86" i="1" s="1"/>
  <c r="H65" i="1"/>
  <c r="H80" i="1" s="1"/>
  <c r="H84" i="1" s="1"/>
  <c r="H86" i="1" s="1"/>
  <c r="G65" i="1"/>
  <c r="G80" i="1" s="1"/>
  <c r="G84" i="1" s="1"/>
  <c r="G86" i="1" s="1"/>
  <c r="F65" i="1"/>
  <c r="F80" i="1" s="1"/>
  <c r="F84" i="1" s="1"/>
  <c r="F86" i="1" s="1"/>
  <c r="E65" i="1"/>
  <c r="E80" i="1" s="1"/>
  <c r="E84" i="1" s="1"/>
  <c r="C65" i="1"/>
  <c r="C80" i="1" s="1"/>
  <c r="C84" i="1" s="1"/>
  <c r="C86" i="1" s="1"/>
  <c r="B65" i="1"/>
  <c r="B80" i="1" s="1"/>
  <c r="B84" i="1" s="1"/>
  <c r="B86" i="1" s="1"/>
  <c r="P63" i="1"/>
  <c r="D62" i="1"/>
  <c r="D61" i="1"/>
  <c r="D60" i="1"/>
  <c r="D59" i="1"/>
  <c r="D58" i="1"/>
  <c r="D57" i="1"/>
  <c r="D56" i="1"/>
  <c r="D55" i="1"/>
  <c r="D54" i="1"/>
  <c r="D53" i="1"/>
  <c r="D65" i="1" s="1"/>
  <c r="D80" i="1" s="1"/>
  <c r="D84" i="1" s="1"/>
  <c r="R49" i="1"/>
  <c r="L49" i="1"/>
  <c r="J49" i="1"/>
  <c r="H49" i="1"/>
  <c r="B49" i="1"/>
  <c r="B51" i="1" s="1"/>
  <c r="Q48" i="1"/>
  <c r="P48" i="1"/>
  <c r="R42" i="1"/>
  <c r="L42" i="1"/>
  <c r="K42" i="1"/>
  <c r="K49" i="1" s="1"/>
  <c r="J42" i="1"/>
  <c r="I42" i="1"/>
  <c r="I49" i="1" s="1"/>
  <c r="H42" i="1"/>
  <c r="G42" i="1"/>
  <c r="G49" i="1" s="1"/>
  <c r="G51" i="1" s="1"/>
  <c r="C42" i="1"/>
  <c r="C49" i="1" s="1"/>
  <c r="C51" i="1" s="1"/>
  <c r="B42" i="1"/>
  <c r="G39" i="1"/>
  <c r="D38" i="1"/>
  <c r="D37" i="1"/>
  <c r="D36" i="1"/>
  <c r="D35" i="1"/>
  <c r="D34" i="1"/>
  <c r="D33" i="1"/>
  <c r="D32" i="1"/>
  <c r="D31" i="1"/>
  <c r="D29" i="1"/>
  <c r="R28" i="1"/>
  <c r="R39" i="1" s="1"/>
  <c r="P28" i="1"/>
  <c r="P39" i="1" s="1"/>
  <c r="N28" i="1"/>
  <c r="N39" i="1" s="1"/>
  <c r="L28" i="1"/>
  <c r="L39" i="1" s="1"/>
  <c r="J28" i="1"/>
  <c r="J39" i="1" s="1"/>
  <c r="H28" i="1"/>
  <c r="H39" i="1" s="1"/>
  <c r="C28" i="1"/>
  <c r="C39" i="1" s="1"/>
  <c r="D27" i="1"/>
  <c r="R26" i="1"/>
  <c r="Q26" i="1"/>
  <c r="Q28" i="1" s="1"/>
  <c r="Q39" i="1" s="1"/>
  <c r="P26" i="1"/>
  <c r="O26" i="1"/>
  <c r="O28" i="1" s="1"/>
  <c r="O39" i="1" s="1"/>
  <c r="N26" i="1"/>
  <c r="M26" i="1"/>
  <c r="M28" i="1" s="1"/>
  <c r="M39" i="1" s="1"/>
  <c r="L26" i="1"/>
  <c r="K26" i="1"/>
  <c r="K28" i="1" s="1"/>
  <c r="K39" i="1" s="1"/>
  <c r="J26" i="1"/>
  <c r="I26" i="1"/>
  <c r="I28" i="1" s="1"/>
  <c r="I39" i="1" s="1"/>
  <c r="H26" i="1"/>
  <c r="F26" i="1"/>
  <c r="F28" i="1" s="1"/>
  <c r="F39" i="1" s="1"/>
  <c r="C26" i="1"/>
  <c r="B26" i="1"/>
  <c r="B28" i="1" s="1"/>
  <c r="B39" i="1" s="1"/>
  <c r="D25" i="1"/>
  <c r="F24" i="1"/>
  <c r="E24" i="1"/>
  <c r="E26" i="1" s="1"/>
  <c r="E28" i="1" s="1"/>
  <c r="E39" i="1" s="1"/>
  <c r="D24" i="1"/>
  <c r="D26" i="1" s="1"/>
  <c r="D28" i="1" s="1"/>
  <c r="D39" i="1" s="1"/>
  <c r="D40" i="1" s="1"/>
  <c r="D42" i="1" s="1"/>
  <c r="D49" i="1" s="1"/>
  <c r="D51" i="1" s="1"/>
  <c r="D22" i="1"/>
  <c r="F15" i="1"/>
  <c r="Q10" i="1"/>
  <c r="P10" i="1"/>
  <c r="O9" i="1"/>
  <c r="O11" i="1" s="1"/>
  <c r="O22" i="1" s="1"/>
  <c r="O40" i="1" s="1"/>
  <c r="O42" i="1" s="1"/>
  <c r="O49" i="1" s="1"/>
  <c r="K9" i="1"/>
  <c r="K11" i="1" s="1"/>
  <c r="K22" i="1" s="1"/>
  <c r="G9" i="1"/>
  <c r="G11" i="1" s="1"/>
  <c r="G22" i="1" s="1"/>
  <c r="F9" i="1"/>
  <c r="F11" i="1" s="1"/>
  <c r="F22" i="1" s="1"/>
  <c r="E9" i="1"/>
  <c r="E11" i="1" s="1"/>
  <c r="E22" i="1" s="1"/>
  <c r="D9" i="1"/>
  <c r="D11" i="1" s="1"/>
  <c r="C9" i="1"/>
  <c r="C11" i="1" s="1"/>
  <c r="C22" i="1" s="1"/>
  <c r="B9" i="1"/>
  <c r="B11" i="1" s="1"/>
  <c r="B22" i="1" s="1"/>
  <c r="R8" i="1"/>
  <c r="Q8" i="1"/>
  <c r="Q9" i="1" s="1"/>
  <c r="Q11" i="1" s="1"/>
  <c r="Q22" i="1" s="1"/>
  <c r="Q40" i="1" s="1"/>
  <c r="Q42" i="1" s="1"/>
  <c r="Q49" i="1" s="1"/>
  <c r="P8" i="1"/>
  <c r="P9" i="1" s="1"/>
  <c r="P11" i="1" s="1"/>
  <c r="P22" i="1" s="1"/>
  <c r="P40" i="1" s="1"/>
  <c r="P42" i="1" s="1"/>
  <c r="P49" i="1" s="1"/>
  <c r="O8" i="1"/>
  <c r="N8" i="1"/>
  <c r="N9" i="1" s="1"/>
  <c r="N11" i="1" s="1"/>
  <c r="N22" i="1" s="1"/>
  <c r="N40" i="1" s="1"/>
  <c r="N42" i="1" s="1"/>
  <c r="N49" i="1" s="1"/>
  <c r="M8" i="1"/>
  <c r="M9" i="1" s="1"/>
  <c r="M11" i="1" s="1"/>
  <c r="M22" i="1" s="1"/>
  <c r="M40" i="1" s="1"/>
  <c r="M42" i="1" s="1"/>
  <c r="M49" i="1" s="1"/>
  <c r="L8" i="1"/>
  <c r="L9" i="1" s="1"/>
  <c r="L11" i="1" s="1"/>
  <c r="L22" i="1" s="1"/>
  <c r="K8" i="1"/>
  <c r="J8" i="1"/>
  <c r="J9" i="1" s="1"/>
  <c r="J11" i="1" s="1"/>
  <c r="J22" i="1" s="1"/>
  <c r="I8" i="1"/>
  <c r="I9" i="1" s="1"/>
  <c r="I11" i="1" s="1"/>
  <c r="I22" i="1" s="1"/>
  <c r="H8" i="1"/>
  <c r="H9" i="1" s="1"/>
  <c r="H11" i="1" s="1"/>
  <c r="H22" i="1" s="1"/>
  <c r="G8" i="1"/>
  <c r="R7" i="1"/>
  <c r="E40" i="1" l="1"/>
  <c r="E42" i="1" s="1"/>
  <c r="E49" i="1" s="1"/>
  <c r="E51" i="1" s="1"/>
  <c r="F40" i="1"/>
  <c r="F42" i="1" s="1"/>
  <c r="F49" i="1" s="1"/>
  <c r="F51" i="1" s="1"/>
  <c r="D88" i="1"/>
  <c r="D86" i="1"/>
  <c r="L88" i="1"/>
  <c r="L86" i="1"/>
  <c r="E88" i="1"/>
  <c r="E86" i="1"/>
  <c r="K88" i="1"/>
  <c r="K86" i="1"/>
</calcChain>
</file>

<file path=xl/sharedStrings.xml><?xml version="1.0" encoding="utf-8"?>
<sst xmlns="http://schemas.openxmlformats.org/spreadsheetml/2006/main" count="413" uniqueCount="125">
  <si>
    <t>شركة العقيلة للتأمين التكافلي</t>
  </si>
  <si>
    <t xml:space="preserve">قائمة الدخل </t>
  </si>
  <si>
    <t>Statement of Income</t>
  </si>
  <si>
    <t>البيان</t>
  </si>
  <si>
    <t>عن الفترة من 28/12/2006 ولغاية 31/12/2007</t>
  </si>
  <si>
    <t>العائد لحملة الوثائق</t>
  </si>
  <si>
    <t>الإيرادات:</t>
  </si>
  <si>
    <t>Revenues</t>
  </si>
  <si>
    <t>إجمالي أقساط التأمين المكتتبة</t>
  </si>
  <si>
    <t>GROSS PREM.</t>
  </si>
  <si>
    <t>يخصم: حصة معيدي التأمين من إجمالي الأقساط المكتتب بها</t>
  </si>
  <si>
    <t>CEDING - Prem.</t>
  </si>
  <si>
    <t xml:space="preserve">  صافي أقساط التأمين المكتتب بها</t>
  </si>
  <si>
    <t>NET PREM.</t>
  </si>
  <si>
    <t>صافي التغير في احتياطي أقساط غير مكتسبة</t>
  </si>
  <si>
    <t>-</t>
  </si>
  <si>
    <t>Net change in Technical and Mathematical Reserve</t>
  </si>
  <si>
    <t xml:space="preserve">صافي أقساط التأمين  </t>
  </si>
  <si>
    <t>Vet insurance Prem.</t>
  </si>
  <si>
    <t>يضاف: عمولات مقبوضة</t>
  </si>
  <si>
    <t>REINS. COMM. Recived</t>
  </si>
  <si>
    <t>مرابحة الودائع المصرفية</t>
  </si>
  <si>
    <t>توزيعات ارباح اسهم نقدية</t>
  </si>
  <si>
    <t>أرباح بيع استثمارات مالية من خلال بيان الدخل الشامل الأخر</t>
  </si>
  <si>
    <t>استرداد مخصص خسائر ائتمانية</t>
  </si>
  <si>
    <t>استرداد مخصص ديون مشكوك في تحصيلها</t>
  </si>
  <si>
    <t>ايرادات أخرى</t>
  </si>
  <si>
    <t>فروقات أسعار صرف غير محققة لحملة الوثائق</t>
  </si>
  <si>
    <t>فروقات أسعار صرف محققة لحملة الوثائق</t>
  </si>
  <si>
    <t>قرض حسن لحملة الوثائق</t>
  </si>
  <si>
    <t xml:space="preserve">إجمالي الإيرادات </t>
  </si>
  <si>
    <t>Total Revenues</t>
  </si>
  <si>
    <t>مصاريف التأمين:</t>
  </si>
  <si>
    <t>Expenses</t>
  </si>
  <si>
    <t>صافي المطالبات المدفوعة</t>
  </si>
  <si>
    <t>Net PAID CLAIMS</t>
  </si>
  <si>
    <t>حصة معيدي التأمين من إجمالي المطالبات المدفوعة</t>
  </si>
  <si>
    <t>صافي التغير في التزامات عقود التأمين</t>
  </si>
  <si>
    <t>Net change in insurance contract liabilities</t>
  </si>
  <si>
    <t>صافي المطالبات</t>
  </si>
  <si>
    <t>عمولات مدفوعة</t>
  </si>
  <si>
    <t>Commissions  PAYABLE</t>
  </si>
  <si>
    <t>مصروفات كشف وخبراء</t>
  </si>
  <si>
    <t>Detect ,experts and other expenses</t>
  </si>
  <si>
    <t>مصاريف اتفاقيات فائض الخسارة</t>
  </si>
  <si>
    <t>Excess of loss premium</t>
  </si>
  <si>
    <t>مخصص ديون مشكوك بتحصيلها</t>
  </si>
  <si>
    <t>استرداد مخصص خسائر ائتمانية متوقعة (مصروف)</t>
  </si>
  <si>
    <t>نصيب حملة  الوثائق من المصروفات الإدارية والعمومية</t>
  </si>
  <si>
    <t>اتعاب مهنية حملة</t>
  </si>
  <si>
    <t>رسوم هيئة الإشراف على التأمين</t>
  </si>
  <si>
    <t>SISC FEES</t>
  </si>
  <si>
    <t>مجموع المصاريف</t>
  </si>
  <si>
    <t>The cost of claims and excess of loss</t>
  </si>
  <si>
    <t xml:space="preserve">صافي فائض النشاط التأميني </t>
  </si>
  <si>
    <t>Net underwriting surplus</t>
  </si>
  <si>
    <t>نصيب المساهمين من الفائض التأميني لحملة الوثائق</t>
  </si>
  <si>
    <t>صافي فائض حقوق حملة الوثائق قبل الضريبة</t>
  </si>
  <si>
    <t>ضريبة دخل حملة الوثائق</t>
  </si>
  <si>
    <t xml:space="preserve">أرباح مرابحة </t>
  </si>
  <si>
    <t>Murabaha deposits</t>
  </si>
  <si>
    <t>مكاسب غير محققة ناتجة عن تغيرات أسعار الصرف</t>
  </si>
  <si>
    <t>Unrealized Gains &amp; Losses -Policyholders</t>
  </si>
  <si>
    <t>أرباح فروقات أسعار الصرف</t>
  </si>
  <si>
    <t>Realized Gains &amp; Losses -Policyholders</t>
  </si>
  <si>
    <t>Provision for doubtful debt</t>
  </si>
  <si>
    <t xml:space="preserve">Policyholders share of administrative&amp; General expenses </t>
  </si>
  <si>
    <t>صافي فائض حقوق حملة الوثائق للسنة</t>
  </si>
  <si>
    <t>Excess for the year</t>
  </si>
  <si>
    <t>صافي التغير في إعادة تقييم الاستثمارات المتاحة للبيع</t>
  </si>
  <si>
    <t xml:space="preserve">Net change in revaluation of investments available for sale </t>
  </si>
  <si>
    <t>الدخل الشامل للسنة (حملة الوثائق)</t>
  </si>
  <si>
    <t>Total comprehensive income (Policyholders)</t>
  </si>
  <si>
    <t>العائد للمساهمين</t>
  </si>
  <si>
    <t>Return to shareholders</t>
  </si>
  <si>
    <t xml:space="preserve">investment deposits Income </t>
  </si>
  <si>
    <t>توزيعات أرباح أسهم نقدية</t>
  </si>
  <si>
    <t>Dividend cash dividend</t>
  </si>
  <si>
    <t>Sale of financial investments available for sale profits</t>
  </si>
  <si>
    <t>ايرادات بيع أصول ثابتة</t>
  </si>
  <si>
    <t>Sale of fixed assets of financial profit</t>
  </si>
  <si>
    <t>عكس الانخفاض في الاستثمارات العقارية</t>
  </si>
  <si>
    <t xml:space="preserve">Provision for doubtful debts Recavery </t>
  </si>
  <si>
    <t>استرداد مخصص مقابل قرض حسن لحملة الوثائق</t>
  </si>
  <si>
    <t>Intrest Fees loan To policyholders</t>
  </si>
  <si>
    <t>قروقات أسعار صرف غير محققة للمساهمين</t>
  </si>
  <si>
    <t>أرباح فروقات أسعار الصرف و ايرادات أخرى</t>
  </si>
  <si>
    <t>Unrealized Gains &amp; Losses -Shareholders</t>
  </si>
  <si>
    <t>إيرادات أخرى</t>
  </si>
  <si>
    <t>مجموع الإيرادات</t>
  </si>
  <si>
    <t>المصاريف:</t>
  </si>
  <si>
    <t>نصيب المساهمين من المصروفات الإدارية والعمومية</t>
  </si>
  <si>
    <t xml:space="preserve">Shareholders share of administrative&amp; General expenses </t>
  </si>
  <si>
    <t>فروقات أسعار صرف محققة</t>
  </si>
  <si>
    <t>Exchange differences losses</t>
  </si>
  <si>
    <t>مخصص ديون مشكوك في تحصيلها</t>
  </si>
  <si>
    <t>فروقات أسعار صرف غير محققة</t>
  </si>
  <si>
    <t>استهلاكات واطفاءات</t>
  </si>
  <si>
    <t>أتعاب مهنية</t>
  </si>
  <si>
    <t>خسائر الانخفاض في القيمة الأصول المتاحة للبيع</t>
  </si>
  <si>
    <t xml:space="preserve">Impairment losses on assets available for sale </t>
  </si>
  <si>
    <t xml:space="preserve">خسائر الإنخفاض في القيمةالإستثمارات العقارية </t>
  </si>
  <si>
    <t>Impairment  on real estate investments</t>
  </si>
  <si>
    <t>مصروفات تأسيس</t>
  </si>
  <si>
    <t>Establishment expenses</t>
  </si>
  <si>
    <t>عكس الانخفاض / (الانخفاض) في قيمة استثمارات عقارية</t>
  </si>
  <si>
    <t>خسائر ائتمانية متوقعة</t>
  </si>
  <si>
    <t>مخصص مقابل قرض لصندوق حاملي الوثائق</t>
  </si>
  <si>
    <t>مجموع المصايف</t>
  </si>
  <si>
    <t>أرباح (خسائر) العام قبل الضريبة</t>
  </si>
  <si>
    <t>Profit (loss)  before tax</t>
  </si>
  <si>
    <t>ضريبة الدخل</t>
  </si>
  <si>
    <t>Income Tax</t>
  </si>
  <si>
    <t>استردادات ضريبية عن أعوام سابقة</t>
  </si>
  <si>
    <t>فروقات ضريبة دخل عن أعوام سابقة</t>
  </si>
  <si>
    <t>Differences in income tax for previous years</t>
  </si>
  <si>
    <t xml:space="preserve">صافي أرباح ( خسائر ) السنة </t>
  </si>
  <si>
    <t>Net profit (loss) for the year</t>
  </si>
  <si>
    <t>الدخل الشامل للسنة</t>
  </si>
  <si>
    <t>Total comprehensive income</t>
  </si>
  <si>
    <t>عائد السهم (ل.س)*</t>
  </si>
  <si>
    <t>Earnings Per Share (SP)*</t>
  </si>
  <si>
    <t>تم تعديل عائد السهم للسنوات السابقة بناء على عملية التجزئة التي تمت على سهم الشركة بتاريخ 13/8/2012 لتصبح قيمة السهم 100 ل.س بدلاً من 500 ل.س</t>
  </si>
  <si>
    <t xml:space="preserve">The earnings per share have been adjusted for the previous years based on the split process on 13/8/2012 </t>
  </si>
  <si>
    <t xml:space="preserve">that modified the nominal valueper share from 500 SP to 100 SP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</si>
</sst>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 ;\-#,##0\ "/>
    <numFmt numFmtId="166" formatCode="_(* #,##0.00_);_(* \(#,##0.00\);_(* &quot;-&quot;_);_(@_)"/>
    <numFmt numFmtId="167" formatCode="[$-2000000]#\ #\ ###\ ###\ ###\ ##0;\ \(#\ ###\ ###\ ###\ ##0\)"/>
    <numFmt numFmtId="168" formatCode="_(* #\ ###\ ##0_);_(* \(#\ ###\ ##0\);_(&quot;$&quot;* &quot;-&quot;_);_(@_)"/>
    <numFmt numFmtId="169" formatCode="_-&quot;ر.س.&quot;\ * #,##0_-;_-&quot;ر.س.&quot;\ * #,##0\-;_-&quot;ر.س.&quot;\ * &quot;-&quot;_-;_-@_-"/>
    <numFmt numFmtId="170" formatCode="_-&quot;ر.س.&quot;\ * #,##0.00_-;_-&quot;ر.س.&quot;\ * #,##0.00\-;_-&quot;ر.س.&quot;\ * &quot;-&quot;??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b/>
      <sz val="13"/>
      <name val="Arabic Transparent"/>
      <charset val="178"/>
    </font>
    <font>
      <b/>
      <u/>
      <sz val="13"/>
      <color theme="1"/>
      <name val="Arabic Transparent"/>
      <charset val="178"/>
    </font>
    <font>
      <u val="singleAccounting"/>
      <sz val="13"/>
      <color theme="1"/>
      <name val="Arabic Transparent"/>
      <charset val="178"/>
    </font>
    <font>
      <u val="singleAccounting"/>
      <sz val="13"/>
      <color theme="0"/>
      <name val="Arabic Transparent"/>
      <charset val="178"/>
    </font>
    <font>
      <sz val="12"/>
      <color rgb="FF222222"/>
      <name val="Arial"/>
      <family val="2"/>
    </font>
    <font>
      <b/>
      <u val="singleAccounting"/>
      <sz val="13"/>
      <color theme="1"/>
      <name val="Arabic Transparent"/>
      <charset val="178"/>
    </font>
    <font>
      <sz val="13"/>
      <name val="Arabic Transparent"/>
      <charset val="178"/>
    </font>
    <font>
      <b/>
      <u/>
      <sz val="12"/>
      <color rgb="FF222222"/>
      <name val="Arial"/>
      <family val="2"/>
    </font>
    <font>
      <sz val="10"/>
      <color theme="1"/>
      <name val="Traditional Arabic"/>
      <family val="2"/>
    </font>
    <font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9"/>
      <color indexed="8"/>
      <name val="Tahoma"/>
      <family val="2"/>
    </font>
    <font>
      <sz val="11"/>
      <color theme="1"/>
      <name val="Times New Roman"/>
      <family val="2"/>
      <charset val="178"/>
    </font>
    <font>
      <sz val="10"/>
      <name val="Arial"/>
      <family val="2"/>
    </font>
    <font>
      <u/>
      <sz val="7.5"/>
      <color indexed="12"/>
      <name val="Arabic Transparent"/>
      <charset val="178"/>
    </font>
    <font>
      <u/>
      <sz val="10"/>
      <color indexed="12"/>
      <name val="Arial"/>
      <family val="2"/>
    </font>
    <font>
      <sz val="10"/>
      <name val="جêزة"/>
      <charset val="178"/>
    </font>
    <font>
      <sz val="13"/>
      <color indexed="8"/>
      <name val="Tahoma"/>
      <family val="2"/>
    </font>
    <font>
      <sz val="12"/>
      <color indexed="8"/>
      <name val="Arabic Transparent"/>
      <charset val="178"/>
    </font>
    <font>
      <b/>
      <sz val="9"/>
      <color indexed="8"/>
      <name val="Arabic Transparent"/>
      <family val="2"/>
      <charset val="178"/>
    </font>
    <font>
      <sz val="11"/>
      <color theme="1"/>
      <name val="Times New Roman"/>
      <family val="2"/>
    </font>
    <font>
      <sz val="13"/>
      <color indexed="8"/>
      <name val="Arial"/>
      <family val="2"/>
    </font>
    <font>
      <sz val="11"/>
      <color indexed="8"/>
      <name val="Calibri"/>
      <family val="2"/>
    </font>
    <font>
      <sz val="13"/>
      <color theme="1"/>
      <name val="Arabic Transparent"/>
      <family val="2"/>
    </font>
    <font>
      <b/>
      <sz val="10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67" fontId="24" fillId="0" borderId="0" applyNumberFormat="0" applyBorder="0">
      <alignment horizontal="right"/>
    </xf>
    <xf numFmtId="0" fontId="19" fillId="0" borderId="0"/>
    <xf numFmtId="0" fontId="19" fillId="0" borderId="0"/>
    <xf numFmtId="0" fontId="1" fillId="0" borderId="0"/>
    <xf numFmtId="0" fontId="2" fillId="0" borderId="0"/>
    <xf numFmtId="0" fontId="1" fillId="0" borderId="0"/>
    <xf numFmtId="167" fontId="25" fillId="0" borderId="0"/>
    <xf numFmtId="0" fontId="1" fillId="0" borderId="0"/>
    <xf numFmtId="0" fontId="26" fillId="0" borderId="0"/>
    <xf numFmtId="0" fontId="27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0" fillId="0" borderId="0"/>
    <xf numFmtId="0" fontId="25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16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32" fillId="0" borderId="0"/>
    <xf numFmtId="167" fontId="32" fillId="0" borderId="0"/>
    <xf numFmtId="167" fontId="21" fillId="0" borderId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 applyFill="1" applyBorder="1" applyAlignment="1"/>
    <xf numFmtId="164" fontId="3" fillId="0" borderId="0" xfId="1" applyNumberFormat="1" applyFont="1" applyFill="1" applyBorder="1" applyAlignment="1"/>
    <xf numFmtId="164" fontId="4" fillId="0" borderId="0" xfId="1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6" fillId="2" borderId="0" xfId="0" applyFont="1" applyFill="1" applyAlignment="1">
      <alignment horizontal="right" vertical="center"/>
    </xf>
    <xf numFmtId="164" fontId="6" fillId="2" borderId="0" xfId="1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right" vertical="center" wrapText="1"/>
    </xf>
    <xf numFmtId="164" fontId="8" fillId="0" borderId="2" xfId="1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right"/>
    </xf>
    <xf numFmtId="164" fontId="9" fillId="0" borderId="3" xfId="1" applyNumberFormat="1" applyFont="1" applyFill="1" applyBorder="1" applyAlignment="1">
      <alignment horizontal="right"/>
    </xf>
    <xf numFmtId="0" fontId="9" fillId="0" borderId="3" xfId="0" applyFont="1" applyFill="1" applyBorder="1" applyAlignment="1"/>
    <xf numFmtId="0" fontId="9" fillId="0" borderId="3" xfId="0" applyFont="1" applyFill="1" applyBorder="1" applyAlignment="1">
      <alignment horizontal="center"/>
    </xf>
    <xf numFmtId="165" fontId="9" fillId="0" borderId="3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41" fontId="5" fillId="0" borderId="3" xfId="0" applyNumberFormat="1" applyFont="1" applyFill="1" applyBorder="1" applyAlignment="1">
      <alignment horizontal="center"/>
    </xf>
    <xf numFmtId="0" fontId="9" fillId="4" borderId="3" xfId="0" applyFont="1" applyFill="1" applyBorder="1"/>
    <xf numFmtId="0" fontId="5" fillId="0" borderId="3" xfId="0" applyFont="1" applyFill="1" applyBorder="1"/>
    <xf numFmtId="164" fontId="5" fillId="0" borderId="3" xfId="1" applyNumberFormat="1" applyFont="1" applyFill="1" applyBorder="1"/>
    <xf numFmtId="164" fontId="5" fillId="0" borderId="3" xfId="1" applyNumberFormat="1" applyFont="1" applyFill="1" applyBorder="1" applyAlignment="1"/>
    <xf numFmtId="41" fontId="5" fillId="0" borderId="3" xfId="2" applyFont="1" applyFill="1" applyBorder="1" applyAlignment="1">
      <alignment horizontal="center"/>
    </xf>
    <xf numFmtId="41" fontId="5" fillId="0" borderId="3" xfId="2" applyFont="1" applyFill="1" applyBorder="1"/>
    <xf numFmtId="41" fontId="10" fillId="0" borderId="3" xfId="2" applyFont="1" applyFill="1" applyBorder="1"/>
    <xf numFmtId="164" fontId="10" fillId="0" borderId="3" xfId="1" applyNumberFormat="1" applyFont="1" applyFill="1" applyBorder="1"/>
    <xf numFmtId="41" fontId="10" fillId="0" borderId="3" xfId="2" applyFont="1" applyFill="1" applyBorder="1" applyAlignment="1"/>
    <xf numFmtId="41" fontId="10" fillId="0" borderId="3" xfId="2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7" fillId="3" borderId="3" xfId="0" applyFont="1" applyFill="1" applyBorder="1"/>
    <xf numFmtId="164" fontId="7" fillId="3" borderId="3" xfId="1" applyNumberFormat="1" applyFont="1" applyFill="1" applyBorder="1" applyAlignment="1"/>
    <xf numFmtId="41" fontId="7" fillId="3" borderId="3" xfId="0" applyNumberFormat="1" applyFont="1" applyFill="1" applyBorder="1" applyAlignment="1"/>
    <xf numFmtId="41" fontId="7" fillId="3" borderId="3" xfId="0" applyNumberFormat="1" applyFont="1" applyFill="1" applyBorder="1"/>
    <xf numFmtId="41" fontId="7" fillId="3" borderId="3" xfId="2" applyFont="1" applyFill="1" applyBorder="1"/>
    <xf numFmtId="41" fontId="7" fillId="3" borderId="3" xfId="2" applyFont="1" applyFill="1" applyBorder="1" applyAlignment="1">
      <alignment horizontal="right"/>
    </xf>
    <xf numFmtId="41" fontId="10" fillId="4" borderId="3" xfId="2" applyFont="1" applyFill="1" applyBorder="1"/>
    <xf numFmtId="41" fontId="10" fillId="0" borderId="3" xfId="2" applyFont="1" applyFill="1" applyBorder="1" applyAlignment="1">
      <alignment horizontal="right"/>
    </xf>
    <xf numFmtId="41" fontId="11" fillId="3" borderId="3" xfId="2" applyFont="1" applyFill="1" applyBorder="1"/>
    <xf numFmtId="0" fontId="5" fillId="0" borderId="3" xfId="0" applyFont="1" applyFill="1" applyBorder="1" applyAlignment="1"/>
    <xf numFmtId="41" fontId="5" fillId="0" borderId="3" xfId="2" applyFont="1" applyFill="1" applyBorder="1" applyAlignment="1">
      <alignment horizontal="right"/>
    </xf>
    <xf numFmtId="0" fontId="12" fillId="0" borderId="3" xfId="0" applyFont="1" applyFill="1" applyBorder="1" applyAlignment="1"/>
    <xf numFmtId="164" fontId="5" fillId="0" borderId="4" xfId="1" applyNumberFormat="1" applyFont="1" applyFill="1" applyBorder="1"/>
    <xf numFmtId="164" fontId="5" fillId="0" borderId="5" xfId="1" applyNumberFormat="1" applyFont="1" applyFill="1" applyBorder="1"/>
    <xf numFmtId="41" fontId="10" fillId="5" borderId="3" xfId="2" applyFont="1" applyFill="1" applyBorder="1"/>
    <xf numFmtId="164" fontId="5" fillId="5" borderId="1" xfId="1" applyNumberFormat="1" applyFont="1" applyFill="1" applyBorder="1"/>
    <xf numFmtId="164" fontId="5" fillId="5" borderId="6" xfId="1" applyNumberFormat="1" applyFont="1" applyFill="1" applyBorder="1"/>
    <xf numFmtId="164" fontId="10" fillId="5" borderId="3" xfId="1" applyNumberFormat="1" applyFont="1" applyFill="1" applyBorder="1"/>
    <xf numFmtId="41" fontId="10" fillId="5" borderId="3" xfId="2" applyFont="1" applyFill="1" applyBorder="1" applyAlignment="1"/>
    <xf numFmtId="41" fontId="10" fillId="5" borderId="3" xfId="2" applyFont="1" applyFill="1" applyBorder="1" applyAlignment="1">
      <alignment horizontal="center"/>
    </xf>
    <xf numFmtId="41" fontId="10" fillId="5" borderId="3" xfId="2" applyFont="1" applyFill="1" applyBorder="1" applyAlignment="1">
      <alignment horizontal="right"/>
    </xf>
    <xf numFmtId="0" fontId="12" fillId="5" borderId="3" xfId="0" applyFont="1" applyFill="1" applyBorder="1" applyAlignment="1"/>
    <xf numFmtId="0" fontId="5" fillId="5" borderId="0" xfId="0" applyFont="1" applyFill="1"/>
    <xf numFmtId="164" fontId="7" fillId="3" borderId="7" xfId="1" applyNumberFormat="1" applyFont="1" applyFill="1" applyBorder="1" applyAlignment="1"/>
    <xf numFmtId="165" fontId="4" fillId="0" borderId="3" xfId="0" applyNumberFormat="1" applyFont="1" applyFill="1" applyBorder="1"/>
    <xf numFmtId="41" fontId="4" fillId="0" borderId="3" xfId="2" applyFont="1" applyFill="1" applyBorder="1"/>
    <xf numFmtId="41" fontId="5" fillId="0" borderId="3" xfId="2" applyFont="1" applyFill="1" applyBorder="1" applyAlignment="1"/>
    <xf numFmtId="41" fontId="4" fillId="0" borderId="3" xfId="2" applyFont="1" applyFill="1" applyBorder="1" applyAlignment="1">
      <alignment horizontal="right"/>
    </xf>
    <xf numFmtId="0" fontId="4" fillId="0" borderId="3" xfId="0" applyFont="1" applyFill="1" applyBorder="1"/>
    <xf numFmtId="164" fontId="4" fillId="0" borderId="3" xfId="1" applyNumberFormat="1" applyFont="1" applyFill="1" applyBorder="1"/>
    <xf numFmtId="0" fontId="5" fillId="6" borderId="3" xfId="0" applyFont="1" applyFill="1" applyBorder="1"/>
    <xf numFmtId="164" fontId="5" fillId="6" borderId="3" xfId="1" applyNumberFormat="1" applyFont="1" applyFill="1" applyBorder="1"/>
    <xf numFmtId="41" fontId="5" fillId="6" borderId="3" xfId="2" applyFont="1" applyFill="1" applyBorder="1" applyAlignment="1"/>
    <xf numFmtId="41" fontId="5" fillId="6" borderId="3" xfId="2" applyFont="1" applyFill="1" applyBorder="1" applyAlignment="1">
      <alignment horizontal="center"/>
    </xf>
    <xf numFmtId="41" fontId="5" fillId="6" borderId="3" xfId="2" applyFont="1" applyFill="1" applyBorder="1"/>
    <xf numFmtId="41" fontId="4" fillId="6" borderId="3" xfId="2" applyFont="1" applyFill="1" applyBorder="1" applyAlignment="1">
      <alignment horizontal="right"/>
    </xf>
    <xf numFmtId="0" fontId="12" fillId="6" borderId="3" xfId="0" applyFont="1" applyFill="1" applyBorder="1" applyAlignment="1"/>
    <xf numFmtId="0" fontId="5" fillId="6" borderId="0" xfId="0" applyFont="1" applyFill="1"/>
    <xf numFmtId="0" fontId="5" fillId="5" borderId="3" xfId="0" applyFont="1" applyFill="1" applyBorder="1"/>
    <xf numFmtId="164" fontId="5" fillId="5" borderId="3" xfId="1" applyNumberFormat="1" applyFont="1" applyFill="1" applyBorder="1"/>
    <xf numFmtId="41" fontId="5" fillId="5" borderId="3" xfId="2" applyFont="1" applyFill="1" applyBorder="1" applyAlignment="1"/>
    <xf numFmtId="41" fontId="5" fillId="5" borderId="3" xfId="2" applyFont="1" applyFill="1" applyBorder="1" applyAlignment="1">
      <alignment horizontal="center"/>
    </xf>
    <xf numFmtId="41" fontId="5" fillId="5" borderId="3" xfId="2" applyFont="1" applyFill="1" applyBorder="1" applyAlignment="1">
      <alignment horizontal="right"/>
    </xf>
    <xf numFmtId="41" fontId="5" fillId="5" borderId="3" xfId="2" applyFont="1" applyFill="1" applyBorder="1"/>
    <xf numFmtId="41" fontId="13" fillId="0" borderId="3" xfId="2" applyFont="1" applyFill="1" applyBorder="1" applyAlignment="1">
      <alignment horizontal="right"/>
    </xf>
    <xf numFmtId="0" fontId="12" fillId="0" borderId="3" xfId="0" applyFont="1" applyFill="1" applyBorder="1" applyAlignment="1">
      <alignment horizontal="left" vertical="center"/>
    </xf>
    <xf numFmtId="0" fontId="14" fillId="0" borderId="3" xfId="0" applyFont="1" applyFill="1" applyBorder="1"/>
    <xf numFmtId="164" fontId="14" fillId="0" borderId="3" xfId="1" applyNumberFormat="1" applyFont="1" applyFill="1" applyBorder="1"/>
    <xf numFmtId="41" fontId="14" fillId="0" borderId="3" xfId="2" applyFont="1" applyFill="1" applyBorder="1" applyAlignment="1">
      <alignment horizontal="right"/>
    </xf>
    <xf numFmtId="41" fontId="14" fillId="4" borderId="3" xfId="2" applyFont="1" applyFill="1" applyBorder="1" applyAlignment="1">
      <alignment horizontal="right"/>
    </xf>
    <xf numFmtId="0" fontId="8" fillId="0" borderId="3" xfId="0" applyFont="1" applyFill="1" applyBorder="1"/>
    <xf numFmtId="164" fontId="5" fillId="0" borderId="3" xfId="1" applyNumberFormat="1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4" fillId="0" borderId="3" xfId="0" applyFont="1" applyFill="1" applyBorder="1" applyAlignment="1"/>
    <xf numFmtId="0" fontId="5" fillId="0" borderId="3" xfId="0" applyFont="1" applyFill="1" applyBorder="1" applyAlignment="1">
      <alignment horizontal="right"/>
    </xf>
    <xf numFmtId="41" fontId="5" fillId="4" borderId="3" xfId="2" applyFont="1" applyFill="1" applyBorder="1" applyAlignment="1">
      <alignment horizontal="right"/>
    </xf>
    <xf numFmtId="41" fontId="4" fillId="0" borderId="3" xfId="2" applyFont="1" applyFill="1" applyBorder="1" applyAlignment="1">
      <alignment horizontal="right" vertical="center"/>
    </xf>
    <xf numFmtId="165" fontId="5" fillId="0" borderId="3" xfId="0" applyNumberFormat="1" applyFont="1" applyFill="1" applyBorder="1"/>
    <xf numFmtId="164" fontId="7" fillId="3" borderId="3" xfId="1" applyNumberFormat="1" applyFont="1" applyFill="1" applyBorder="1"/>
    <xf numFmtId="43" fontId="7" fillId="3" borderId="3" xfId="1" applyFont="1" applyFill="1" applyBorder="1"/>
    <xf numFmtId="0" fontId="7" fillId="2" borderId="3" xfId="0" applyFont="1" applyFill="1" applyBorder="1"/>
    <xf numFmtId="0" fontId="15" fillId="0" borderId="3" xfId="0" applyFont="1" applyBorder="1" applyAlignment="1"/>
    <xf numFmtId="43" fontId="5" fillId="0" borderId="3" xfId="1" applyFont="1" applyFill="1" applyBorder="1"/>
    <xf numFmtId="43" fontId="10" fillId="0" borderId="3" xfId="1" applyFont="1" applyFill="1" applyBorder="1"/>
    <xf numFmtId="165" fontId="10" fillId="0" borderId="3" xfId="0" applyNumberFormat="1" applyFont="1" applyFill="1" applyBorder="1" applyAlignment="1">
      <alignment horizontal="right"/>
    </xf>
    <xf numFmtId="0" fontId="12" fillId="0" borderId="3" xfId="0" applyFont="1" applyBorder="1" applyAlignment="1"/>
    <xf numFmtId="41" fontId="7" fillId="4" borderId="3" xfId="0" applyNumberFormat="1" applyFont="1" applyFill="1" applyBorder="1"/>
    <xf numFmtId="0" fontId="7" fillId="4" borderId="3" xfId="0" applyFont="1" applyFill="1" applyBorder="1"/>
    <xf numFmtId="0" fontId="5" fillId="4" borderId="0" xfId="0" applyFont="1" applyFill="1"/>
    <xf numFmtId="0" fontId="5" fillId="5" borderId="3" xfId="0" applyFont="1" applyFill="1" applyBorder="1" applyAlignment="1"/>
    <xf numFmtId="0" fontId="5" fillId="5" borderId="3" xfId="0" applyFont="1" applyFill="1" applyBorder="1" applyAlignment="1">
      <alignment horizontal="right"/>
    </xf>
    <xf numFmtId="165" fontId="10" fillId="5" borderId="3" xfId="0" applyNumberFormat="1" applyFont="1" applyFill="1" applyBorder="1"/>
    <xf numFmtId="164" fontId="10" fillId="0" borderId="3" xfId="1" applyNumberFormat="1" applyFont="1" applyFill="1" applyBorder="1" applyAlignment="1"/>
    <xf numFmtId="164" fontId="14" fillId="0" borderId="3" xfId="1" applyNumberFormat="1" applyFont="1" applyFill="1" applyBorder="1" applyAlignment="1"/>
    <xf numFmtId="164" fontId="14" fillId="0" borderId="3" xfId="1" applyNumberFormat="1" applyFont="1" applyFill="1" applyBorder="1" applyAlignment="1">
      <alignment horizontal="center"/>
    </xf>
    <xf numFmtId="41" fontId="14" fillId="0" borderId="3" xfId="2" applyFont="1" applyFill="1" applyBorder="1"/>
    <xf numFmtId="0" fontId="12" fillId="0" borderId="3" xfId="0" applyFont="1" applyBorder="1" applyAlignment="1">
      <alignment vertical="center" wrapText="1"/>
    </xf>
    <xf numFmtId="0" fontId="7" fillId="3" borderId="5" xfId="0" applyFont="1" applyFill="1" applyBorder="1"/>
    <xf numFmtId="164" fontId="7" fillId="3" borderId="5" xfId="1" applyNumberFormat="1" applyFont="1" applyFill="1" applyBorder="1"/>
    <xf numFmtId="0" fontId="7" fillId="3" borderId="5" xfId="0" applyFont="1" applyFill="1" applyBorder="1" applyAlignment="1"/>
    <xf numFmtId="0" fontId="7" fillId="3" borderId="5" xfId="0" applyFont="1" applyFill="1" applyBorder="1" applyAlignment="1">
      <alignment horizontal="center"/>
    </xf>
    <xf numFmtId="43" fontId="7" fillId="3" borderId="5" xfId="0" applyNumberFormat="1" applyFont="1" applyFill="1" applyBorder="1"/>
    <xf numFmtId="166" fontId="7" fillId="3" borderId="5" xfId="2" applyNumberFormat="1" applyFont="1" applyFill="1" applyBorder="1"/>
    <xf numFmtId="164" fontId="5" fillId="0" borderId="0" xfId="1" applyNumberFormat="1" applyFont="1" applyFill="1"/>
    <xf numFmtId="0" fontId="5" fillId="0" borderId="0" xfId="0" applyFont="1" applyFill="1" applyAlignment="1"/>
    <xf numFmtId="165" fontId="5" fillId="0" borderId="0" xfId="0" applyNumberFormat="1" applyFont="1" applyFill="1"/>
    <xf numFmtId="41" fontId="5" fillId="0" borderId="0" xfId="2" applyFont="1" applyFill="1"/>
    <xf numFmtId="0" fontId="0" fillId="0" borderId="0" xfId="0" applyAlignment="1">
      <alignment horizontal="right"/>
    </xf>
    <xf numFmtId="0" fontId="0" fillId="0" borderId="0" xfId="0" applyAlignment="1"/>
    <xf numFmtId="0" fontId="5" fillId="0" borderId="0" xfId="0" applyFont="1" applyFill="1" applyAlignment="1">
      <alignment horizontal="left"/>
    </xf>
    <xf numFmtId="41" fontId="5" fillId="0" borderId="0" xfId="0" applyNumberFormat="1" applyFont="1" applyFill="1"/>
  </cellXfs>
  <cellStyles count="711">
    <cellStyle name="Comma" xfId="1" builtinId="3"/>
    <cellStyle name="Comma [0]" xfId="2" builtinId="6"/>
    <cellStyle name="Comma 11" xfId="3"/>
    <cellStyle name="Comma 12" xfId="4"/>
    <cellStyle name="Comma 13" xfId="5"/>
    <cellStyle name="Comma 14" xfId="6"/>
    <cellStyle name="Comma 15" xfId="7"/>
    <cellStyle name="Comma 16" xfId="8"/>
    <cellStyle name="Comma 17" xfId="9"/>
    <cellStyle name="Comma 2" xfId="10"/>
    <cellStyle name="Comma 2 10" xfId="11"/>
    <cellStyle name="Comma 2 11" xfId="12"/>
    <cellStyle name="Comma 2 12" xfId="13"/>
    <cellStyle name="Comma 2 13" xfId="14"/>
    <cellStyle name="Comma 2 14" xfId="15"/>
    <cellStyle name="Comma 2 15" xfId="16"/>
    <cellStyle name="Comma 2 16" xfId="17"/>
    <cellStyle name="Comma 2 17" xfId="18"/>
    <cellStyle name="Comma 2 18" xfId="19"/>
    <cellStyle name="Comma 2 19" xfId="20"/>
    <cellStyle name="Comma 2 2" xfId="21"/>
    <cellStyle name="Comma 2 2 10" xfId="22"/>
    <cellStyle name="Comma 2 2 11" xfId="23"/>
    <cellStyle name="Comma 2 2 12" xfId="24"/>
    <cellStyle name="Comma 2 2 13" xfId="25"/>
    <cellStyle name="Comma 2 2 14" xfId="26"/>
    <cellStyle name="Comma 2 2 15" xfId="27"/>
    <cellStyle name="Comma 2 2 16" xfId="28"/>
    <cellStyle name="Comma 2 2 17" xfId="29"/>
    <cellStyle name="Comma 2 2 18" xfId="30"/>
    <cellStyle name="Comma 2 2 19" xfId="31"/>
    <cellStyle name="Comma 2 2 2" xfId="32"/>
    <cellStyle name="Comma 2 2 2 10" xfId="33"/>
    <cellStyle name="Comma 2 2 2 11" xfId="34"/>
    <cellStyle name="Comma 2 2 2 12" xfId="35"/>
    <cellStyle name="Comma 2 2 2 13" xfId="36"/>
    <cellStyle name="Comma 2 2 2 14" xfId="37"/>
    <cellStyle name="Comma 2 2 2 15" xfId="38"/>
    <cellStyle name="Comma 2 2 2 16" xfId="39"/>
    <cellStyle name="Comma 2 2 2 17" xfId="40"/>
    <cellStyle name="Comma 2 2 2 18" xfId="41"/>
    <cellStyle name="Comma 2 2 2 19" xfId="42"/>
    <cellStyle name="Comma 2 2 2 2" xfId="43"/>
    <cellStyle name="Comma 2 2 2 20" xfId="44"/>
    <cellStyle name="Comma 2 2 2 21" xfId="45"/>
    <cellStyle name="Comma 2 2 2 22" xfId="46"/>
    <cellStyle name="Comma 2 2 2 23" xfId="47"/>
    <cellStyle name="Comma 2 2 2 24" xfId="48"/>
    <cellStyle name="Comma 2 2 2 25" xfId="49"/>
    <cellStyle name="Comma 2 2 2 26" xfId="50"/>
    <cellStyle name="Comma 2 2 2 27" xfId="51"/>
    <cellStyle name="Comma 2 2 2 28" xfId="52"/>
    <cellStyle name="Comma 2 2 2 29" xfId="53"/>
    <cellStyle name="Comma 2 2 2 3" xfId="54"/>
    <cellStyle name="Comma 2 2 2 30" xfId="55"/>
    <cellStyle name="Comma 2 2 2 31" xfId="56"/>
    <cellStyle name="Comma 2 2 2 32" xfId="57"/>
    <cellStyle name="Comma 2 2 2 33" xfId="58"/>
    <cellStyle name="Comma 2 2 2 34" xfId="59"/>
    <cellStyle name="Comma 2 2 2 35" xfId="60"/>
    <cellStyle name="Comma 2 2 2 36" xfId="61"/>
    <cellStyle name="Comma 2 2 2 37" xfId="62"/>
    <cellStyle name="Comma 2 2 2 38" xfId="63"/>
    <cellStyle name="Comma 2 2 2 39" xfId="64"/>
    <cellStyle name="Comma 2 2 2 4" xfId="65"/>
    <cellStyle name="Comma 2 2 2 40" xfId="66"/>
    <cellStyle name="Comma 2 2 2 41" xfId="67"/>
    <cellStyle name="Comma 2 2 2 42" xfId="68"/>
    <cellStyle name="Comma 2 2 2 43" xfId="69"/>
    <cellStyle name="Comma 2 2 2 5" xfId="70"/>
    <cellStyle name="Comma 2 2 2 6" xfId="71"/>
    <cellStyle name="Comma 2 2 2 7" xfId="72"/>
    <cellStyle name="Comma 2 2 2 8" xfId="73"/>
    <cellStyle name="Comma 2 2 2 9" xfId="74"/>
    <cellStyle name="Comma 2 2 20" xfId="75"/>
    <cellStyle name="Comma 2 2 21" xfId="76"/>
    <cellStyle name="Comma 2 2 22" xfId="77"/>
    <cellStyle name="Comma 2 2 23" xfId="78"/>
    <cellStyle name="Comma 2 2 24" xfId="79"/>
    <cellStyle name="Comma 2 2 25" xfId="80"/>
    <cellStyle name="Comma 2 2 26" xfId="81"/>
    <cellStyle name="Comma 2 2 27" xfId="82"/>
    <cellStyle name="Comma 2 2 28" xfId="83"/>
    <cellStyle name="Comma 2 2 29" xfId="84"/>
    <cellStyle name="Comma 2 2 3" xfId="85"/>
    <cellStyle name="Comma 2 2 30" xfId="86"/>
    <cellStyle name="Comma 2 2 31" xfId="87"/>
    <cellStyle name="Comma 2 2 32" xfId="88"/>
    <cellStyle name="Comma 2 2 33" xfId="89"/>
    <cellStyle name="Comma 2 2 34" xfId="90"/>
    <cellStyle name="Comma 2 2 35" xfId="91"/>
    <cellStyle name="Comma 2 2 36" xfId="92"/>
    <cellStyle name="Comma 2 2 37" xfId="93"/>
    <cellStyle name="Comma 2 2 38" xfId="94"/>
    <cellStyle name="Comma 2 2 39" xfId="95"/>
    <cellStyle name="Comma 2 2 4" xfId="96"/>
    <cellStyle name="Comma 2 2 40" xfId="97"/>
    <cellStyle name="Comma 2 2 41" xfId="98"/>
    <cellStyle name="Comma 2 2 42" xfId="99"/>
    <cellStyle name="Comma 2 2 43" xfId="100"/>
    <cellStyle name="Comma 2 2 5" xfId="101"/>
    <cellStyle name="Comma 2 2 6" xfId="102"/>
    <cellStyle name="Comma 2 2 7" xfId="103"/>
    <cellStyle name="Comma 2 2 8" xfId="104"/>
    <cellStyle name="Comma 2 2 9" xfId="105"/>
    <cellStyle name="Comma 2 20" xfId="106"/>
    <cellStyle name="Comma 2 21" xfId="107"/>
    <cellStyle name="Comma 2 22" xfId="108"/>
    <cellStyle name="Comma 2 23" xfId="109"/>
    <cellStyle name="Comma 2 24" xfId="110"/>
    <cellStyle name="Comma 2 25" xfId="111"/>
    <cellStyle name="Comma 2 26" xfId="112"/>
    <cellStyle name="Comma 2 27" xfId="113"/>
    <cellStyle name="Comma 2 28" xfId="114"/>
    <cellStyle name="Comma 2 29" xfId="115"/>
    <cellStyle name="Comma 2 3" xfId="116"/>
    <cellStyle name="Comma 2 30" xfId="117"/>
    <cellStyle name="Comma 2 31" xfId="118"/>
    <cellStyle name="Comma 2 32" xfId="119"/>
    <cellStyle name="Comma 2 33" xfId="120"/>
    <cellStyle name="Comma 2 34" xfId="121"/>
    <cellStyle name="Comma 2 35" xfId="122"/>
    <cellStyle name="Comma 2 36" xfId="123"/>
    <cellStyle name="Comma 2 37" xfId="124"/>
    <cellStyle name="Comma 2 38" xfId="125"/>
    <cellStyle name="Comma 2 39" xfId="126"/>
    <cellStyle name="Comma 2 4" xfId="127"/>
    <cellStyle name="Comma 2 40" xfId="128"/>
    <cellStyle name="Comma 2 41" xfId="129"/>
    <cellStyle name="Comma 2 42" xfId="130"/>
    <cellStyle name="Comma 2 43" xfId="131"/>
    <cellStyle name="Comma 2 44" xfId="132"/>
    <cellStyle name="Comma 2 5" xfId="133"/>
    <cellStyle name="Comma 2 6" xfId="134"/>
    <cellStyle name="Comma 2 7" xfId="135"/>
    <cellStyle name="Comma 2 8" xfId="136"/>
    <cellStyle name="Comma 2 9" xfId="137"/>
    <cellStyle name="Comma 3" xfId="138"/>
    <cellStyle name="Comma 3 2" xfId="139"/>
    <cellStyle name="Comma 3 2 2" xfId="140"/>
    <cellStyle name="Comma 3 3" xfId="141"/>
    <cellStyle name="Comma 4" xfId="142"/>
    <cellStyle name="Comma 5" xfId="143"/>
    <cellStyle name="Comma 6" xfId="144"/>
    <cellStyle name="Comma 6 2" xfId="145"/>
    <cellStyle name="Comma 7" xfId="146"/>
    <cellStyle name="Hyperlink 2 10" xfId="147"/>
    <cellStyle name="Hyperlink 2 11" xfId="148"/>
    <cellStyle name="Hyperlink 2 12" xfId="149"/>
    <cellStyle name="Hyperlink 2 13" xfId="150"/>
    <cellStyle name="Hyperlink 2 14" xfId="151"/>
    <cellStyle name="Hyperlink 2 15" xfId="152"/>
    <cellStyle name="Hyperlink 2 16" xfId="153"/>
    <cellStyle name="Hyperlink 2 17" xfId="154"/>
    <cellStyle name="Hyperlink 2 18" xfId="155"/>
    <cellStyle name="Hyperlink 2 19" xfId="156"/>
    <cellStyle name="Hyperlink 2 2" xfId="157"/>
    <cellStyle name="Hyperlink 2 20" xfId="158"/>
    <cellStyle name="Hyperlink 2 21" xfId="159"/>
    <cellStyle name="Hyperlink 2 22" xfId="160"/>
    <cellStyle name="Hyperlink 2 23" xfId="161"/>
    <cellStyle name="Hyperlink 2 24" xfId="162"/>
    <cellStyle name="Hyperlink 2 25" xfId="163"/>
    <cellStyle name="Hyperlink 2 26" xfId="164"/>
    <cellStyle name="Hyperlink 2 27" xfId="165"/>
    <cellStyle name="Hyperlink 2 28" xfId="166"/>
    <cellStyle name="Hyperlink 2 29" xfId="167"/>
    <cellStyle name="Hyperlink 2 3" xfId="168"/>
    <cellStyle name="Hyperlink 2 30" xfId="169"/>
    <cellStyle name="Hyperlink 2 31" xfId="170"/>
    <cellStyle name="Hyperlink 2 32" xfId="171"/>
    <cellStyle name="Hyperlink 2 33" xfId="172"/>
    <cellStyle name="Hyperlink 2 34" xfId="173"/>
    <cellStyle name="Hyperlink 2 35" xfId="174"/>
    <cellStyle name="Hyperlink 2 36" xfId="175"/>
    <cellStyle name="Hyperlink 2 37" xfId="176"/>
    <cellStyle name="Hyperlink 2 38" xfId="177"/>
    <cellStyle name="Hyperlink 2 39" xfId="178"/>
    <cellStyle name="Hyperlink 2 4" xfId="179"/>
    <cellStyle name="Hyperlink 2 40" xfId="180"/>
    <cellStyle name="Hyperlink 2 41" xfId="181"/>
    <cellStyle name="Hyperlink 2 42" xfId="182"/>
    <cellStyle name="Hyperlink 2 43" xfId="183"/>
    <cellStyle name="Hyperlink 2 5" xfId="184"/>
    <cellStyle name="Hyperlink 2 6" xfId="185"/>
    <cellStyle name="Hyperlink 2 7" xfId="186"/>
    <cellStyle name="Hyperlink 2 8" xfId="187"/>
    <cellStyle name="Hyperlink 2 9" xfId="188"/>
    <cellStyle name="Hyperlink 3" xfId="189"/>
    <cellStyle name="Hyperlink 4" xfId="190"/>
    <cellStyle name="MS_Arabic" xfId="191"/>
    <cellStyle name="Normal" xfId="0" builtinId="0"/>
    <cellStyle name="Normal 10" xfId="192"/>
    <cellStyle name="Normal 11" xfId="193"/>
    <cellStyle name="Normal 12" xfId="194"/>
    <cellStyle name="Normal 12 2" xfId="195"/>
    <cellStyle name="Normal 12 3" xfId="196"/>
    <cellStyle name="Normal 13" xfId="197"/>
    <cellStyle name="Normal 13 2" xfId="198"/>
    <cellStyle name="Normal 14" xfId="199"/>
    <cellStyle name="Normal 15" xfId="200"/>
    <cellStyle name="Normal 16" xfId="201"/>
    <cellStyle name="Normal 17" xfId="202"/>
    <cellStyle name="Normal 18" xfId="203"/>
    <cellStyle name="Normal 19" xfId="204"/>
    <cellStyle name="Normal 2" xfId="205"/>
    <cellStyle name="Normal 2 10" xfId="206"/>
    <cellStyle name="Normal 2 11" xfId="207"/>
    <cellStyle name="Normal 2 12" xfId="208"/>
    <cellStyle name="Normal 2 13" xfId="209"/>
    <cellStyle name="Normal 2 14" xfId="210"/>
    <cellStyle name="Normal 2 15" xfId="211"/>
    <cellStyle name="Normal 2 16" xfId="212"/>
    <cellStyle name="Normal 2 17" xfId="213"/>
    <cellStyle name="Normal 2 18" xfId="214"/>
    <cellStyle name="Normal 2 19" xfId="215"/>
    <cellStyle name="Normal 2 2" xfId="216"/>
    <cellStyle name="Normal 2 2 10" xfId="217"/>
    <cellStyle name="Normal 2 2 11" xfId="218"/>
    <cellStyle name="Normal 2 2 12" xfId="219"/>
    <cellStyle name="Normal 2 2 13" xfId="220"/>
    <cellStyle name="Normal 2 2 14" xfId="221"/>
    <cellStyle name="Normal 2 2 15" xfId="222"/>
    <cellStyle name="Normal 2 2 16" xfId="223"/>
    <cellStyle name="Normal 2 2 17" xfId="224"/>
    <cellStyle name="Normal 2 2 18" xfId="225"/>
    <cellStyle name="Normal 2 2 19" xfId="226"/>
    <cellStyle name="Normal 2 2 2" xfId="227"/>
    <cellStyle name="Normal 2 2 2 10" xfId="228"/>
    <cellStyle name="Normal 2 2 2 11" xfId="229"/>
    <cellStyle name="Normal 2 2 2 12" xfId="230"/>
    <cellStyle name="Normal 2 2 2 13" xfId="231"/>
    <cellStyle name="Normal 2 2 2 14" xfId="232"/>
    <cellStyle name="Normal 2 2 2 15" xfId="233"/>
    <cellStyle name="Normal 2 2 2 16" xfId="234"/>
    <cellStyle name="Normal 2 2 2 17" xfId="235"/>
    <cellStyle name="Normal 2 2 2 18" xfId="236"/>
    <cellStyle name="Normal 2 2 2 19" xfId="237"/>
    <cellStyle name="Normal 2 2 2 2" xfId="238"/>
    <cellStyle name="Normal 2 2 2 20" xfId="239"/>
    <cellStyle name="Normal 2 2 2 21" xfId="240"/>
    <cellStyle name="Normal 2 2 2 22" xfId="241"/>
    <cellStyle name="Normal 2 2 2 23" xfId="242"/>
    <cellStyle name="Normal 2 2 2 24" xfId="243"/>
    <cellStyle name="Normal 2 2 2 25" xfId="244"/>
    <cellStyle name="Normal 2 2 2 26" xfId="245"/>
    <cellStyle name="Normal 2 2 2 27" xfId="246"/>
    <cellStyle name="Normal 2 2 2 28" xfId="247"/>
    <cellStyle name="Normal 2 2 2 29" xfId="248"/>
    <cellStyle name="Normal 2 2 2 3" xfId="249"/>
    <cellStyle name="Normal 2 2 2 30" xfId="250"/>
    <cellStyle name="Normal 2 2 2 31" xfId="251"/>
    <cellStyle name="Normal 2 2 2 32" xfId="252"/>
    <cellStyle name="Normal 2 2 2 33" xfId="253"/>
    <cellStyle name="Normal 2 2 2 34" xfId="254"/>
    <cellStyle name="Normal 2 2 2 35" xfId="255"/>
    <cellStyle name="Normal 2 2 2 36" xfId="256"/>
    <cellStyle name="Normal 2 2 2 37" xfId="257"/>
    <cellStyle name="Normal 2 2 2 38" xfId="258"/>
    <cellStyle name="Normal 2 2 2 39" xfId="259"/>
    <cellStyle name="Normal 2 2 2 4" xfId="260"/>
    <cellStyle name="Normal 2 2 2 40" xfId="261"/>
    <cellStyle name="Normal 2 2 2 41" xfId="262"/>
    <cellStyle name="Normal 2 2 2 42" xfId="263"/>
    <cellStyle name="Normal 2 2 2 43" xfId="264"/>
    <cellStyle name="Normal 2 2 2 5" xfId="265"/>
    <cellStyle name="Normal 2 2 2 6" xfId="266"/>
    <cellStyle name="Normal 2 2 2 7" xfId="267"/>
    <cellStyle name="Normal 2 2 2 8" xfId="268"/>
    <cellStyle name="Normal 2 2 2 9" xfId="269"/>
    <cellStyle name="Normal 2 2 20" xfId="270"/>
    <cellStyle name="Normal 2 2 21" xfId="271"/>
    <cellStyle name="Normal 2 2 22" xfId="272"/>
    <cellStyle name="Normal 2 2 23" xfId="273"/>
    <cellStyle name="Normal 2 2 24" xfId="274"/>
    <cellStyle name="Normal 2 2 25" xfId="275"/>
    <cellStyle name="Normal 2 2 26" xfId="276"/>
    <cellStyle name="Normal 2 2 27" xfId="277"/>
    <cellStyle name="Normal 2 2 28" xfId="278"/>
    <cellStyle name="Normal 2 2 29" xfId="279"/>
    <cellStyle name="Normal 2 2 3" xfId="280"/>
    <cellStyle name="Normal 2 2 30" xfId="281"/>
    <cellStyle name="Normal 2 2 31" xfId="282"/>
    <cellStyle name="Normal 2 2 32" xfId="283"/>
    <cellStyle name="Normal 2 2 33" xfId="284"/>
    <cellStyle name="Normal 2 2 34" xfId="285"/>
    <cellStyle name="Normal 2 2 35" xfId="286"/>
    <cellStyle name="Normal 2 2 36" xfId="287"/>
    <cellStyle name="Normal 2 2 37" xfId="288"/>
    <cellStyle name="Normal 2 2 38" xfId="289"/>
    <cellStyle name="Normal 2 2 39" xfId="290"/>
    <cellStyle name="Normal 2 2 4" xfId="291"/>
    <cellStyle name="Normal 2 2 40" xfId="292"/>
    <cellStyle name="Normal 2 2 41" xfId="293"/>
    <cellStyle name="Normal 2 2 42" xfId="294"/>
    <cellStyle name="Normal 2 2 43" xfId="295"/>
    <cellStyle name="Normal 2 2 5" xfId="296"/>
    <cellStyle name="Normal 2 2 6" xfId="297"/>
    <cellStyle name="Normal 2 2 7" xfId="298"/>
    <cellStyle name="Normal 2 2 8" xfId="299"/>
    <cellStyle name="Normal 2 2 9" xfId="300"/>
    <cellStyle name="Normal 2 20" xfId="301"/>
    <cellStyle name="Normal 2 21" xfId="302"/>
    <cellStyle name="Normal 2 22" xfId="303"/>
    <cellStyle name="Normal 2 23" xfId="304"/>
    <cellStyle name="Normal 2 24" xfId="305"/>
    <cellStyle name="Normal 2 25" xfId="306"/>
    <cellStyle name="Normal 2 26" xfId="307"/>
    <cellStyle name="Normal 2 27" xfId="308"/>
    <cellStyle name="Normal 2 28" xfId="309"/>
    <cellStyle name="Normal 2 29" xfId="310"/>
    <cellStyle name="Normal 2 3" xfId="311"/>
    <cellStyle name="Normal 2 30" xfId="312"/>
    <cellStyle name="Normal 2 31" xfId="313"/>
    <cellStyle name="Normal 2 32" xfId="314"/>
    <cellStyle name="Normal 2 33" xfId="315"/>
    <cellStyle name="Normal 2 34" xfId="316"/>
    <cellStyle name="Normal 2 35" xfId="317"/>
    <cellStyle name="Normal 2 36" xfId="318"/>
    <cellStyle name="Normal 2 37" xfId="319"/>
    <cellStyle name="Normal 2 38" xfId="320"/>
    <cellStyle name="Normal 2 39" xfId="321"/>
    <cellStyle name="Normal 2 4" xfId="322"/>
    <cellStyle name="Normal 2 40" xfId="323"/>
    <cellStyle name="Normal 2 41" xfId="324"/>
    <cellStyle name="Normal 2 42" xfId="325"/>
    <cellStyle name="Normal 2 43" xfId="326"/>
    <cellStyle name="Normal 2 44" xfId="327"/>
    <cellStyle name="Normal 2 45" xfId="328"/>
    <cellStyle name="Normal 2 46" xfId="329"/>
    <cellStyle name="Normal 2 47" xfId="330"/>
    <cellStyle name="Normal 2 48" xfId="331"/>
    <cellStyle name="Normal 2 49" xfId="332"/>
    <cellStyle name="Normal 2 5" xfId="333"/>
    <cellStyle name="Normal 2 50" xfId="334"/>
    <cellStyle name="Normal 2 51" xfId="335"/>
    <cellStyle name="Normal 2 52" xfId="336"/>
    <cellStyle name="Normal 2 6" xfId="337"/>
    <cellStyle name="Normal 2 7" xfId="338"/>
    <cellStyle name="Normal 2 8" xfId="339"/>
    <cellStyle name="Normal 2 9" xfId="340"/>
    <cellStyle name="Normal 20" xfId="341"/>
    <cellStyle name="Normal 21" xfId="342"/>
    <cellStyle name="Normal 22" xfId="343"/>
    <cellStyle name="Normal 23" xfId="344"/>
    <cellStyle name="Normal 24" xfId="345"/>
    <cellStyle name="Normal 25" xfId="346"/>
    <cellStyle name="Normal 26" xfId="347"/>
    <cellStyle name="Normal 27" xfId="348"/>
    <cellStyle name="Normal 28" xfId="349"/>
    <cellStyle name="Normal 3" xfId="350"/>
    <cellStyle name="Normal 3 10" xfId="351"/>
    <cellStyle name="Normal 3 11" xfId="352"/>
    <cellStyle name="Normal 3 12" xfId="353"/>
    <cellStyle name="Normal 3 13" xfId="354"/>
    <cellStyle name="Normal 3 14" xfId="355"/>
    <cellStyle name="Normal 3 15" xfId="356"/>
    <cellStyle name="Normal 3 16" xfId="357"/>
    <cellStyle name="Normal 3 17" xfId="358"/>
    <cellStyle name="Normal 3 18" xfId="359"/>
    <cellStyle name="Normal 3 19" xfId="360"/>
    <cellStyle name="Normal 3 2" xfId="361"/>
    <cellStyle name="Normal 3 2 10" xfId="362"/>
    <cellStyle name="Normal 3 2 11" xfId="363"/>
    <cellStyle name="Normal 3 2 12" xfId="364"/>
    <cellStyle name="Normal 3 2 13" xfId="365"/>
    <cellStyle name="Normal 3 2 14" xfId="366"/>
    <cellStyle name="Normal 3 2 15" xfId="367"/>
    <cellStyle name="Normal 3 2 16" xfId="368"/>
    <cellStyle name="Normal 3 2 17" xfId="369"/>
    <cellStyle name="Normal 3 2 18" xfId="370"/>
    <cellStyle name="Normal 3 2 19" xfId="371"/>
    <cellStyle name="Normal 3 2 2" xfId="372"/>
    <cellStyle name="Normal 3 2 2 10" xfId="373"/>
    <cellStyle name="Normal 3 2 2 11" xfId="374"/>
    <cellStyle name="Normal 3 2 2 12" xfId="375"/>
    <cellStyle name="Normal 3 2 2 13" xfId="376"/>
    <cellStyle name="Normal 3 2 2 14" xfId="377"/>
    <cellStyle name="Normal 3 2 2 15" xfId="378"/>
    <cellStyle name="Normal 3 2 2 16" xfId="379"/>
    <cellStyle name="Normal 3 2 2 17" xfId="380"/>
    <cellStyle name="Normal 3 2 2 18" xfId="381"/>
    <cellStyle name="Normal 3 2 2 19" xfId="382"/>
    <cellStyle name="Normal 3 2 2 2" xfId="383"/>
    <cellStyle name="Normal 3 2 2 2 10" xfId="384"/>
    <cellStyle name="Normal 3 2 2 2 11" xfId="385"/>
    <cellStyle name="Normal 3 2 2 2 12" xfId="386"/>
    <cellStyle name="Normal 3 2 2 2 13" xfId="387"/>
    <cellStyle name="Normal 3 2 2 2 14" xfId="388"/>
    <cellStyle name="Normal 3 2 2 2 15" xfId="389"/>
    <cellStyle name="Normal 3 2 2 2 16" xfId="390"/>
    <cellStyle name="Normal 3 2 2 2 17" xfId="391"/>
    <cellStyle name="Normal 3 2 2 2 18" xfId="392"/>
    <cellStyle name="Normal 3 2 2 2 19" xfId="393"/>
    <cellStyle name="Normal 3 2 2 2 2" xfId="394"/>
    <cellStyle name="Normal 3 2 2 2 20" xfId="395"/>
    <cellStyle name="Normal 3 2 2 2 21" xfId="396"/>
    <cellStyle name="Normal 3 2 2 2 22" xfId="397"/>
    <cellStyle name="Normal 3 2 2 2 23" xfId="398"/>
    <cellStyle name="Normal 3 2 2 2 24" xfId="399"/>
    <cellStyle name="Normal 3 2 2 2 25" xfId="400"/>
    <cellStyle name="Normal 3 2 2 2 26" xfId="401"/>
    <cellStyle name="Normal 3 2 2 2 27" xfId="402"/>
    <cellStyle name="Normal 3 2 2 2 28" xfId="403"/>
    <cellStyle name="Normal 3 2 2 2 29" xfId="404"/>
    <cellStyle name="Normal 3 2 2 2 3" xfId="405"/>
    <cellStyle name="Normal 3 2 2 2 30" xfId="406"/>
    <cellStyle name="Normal 3 2 2 2 31" xfId="407"/>
    <cellStyle name="Normal 3 2 2 2 32" xfId="408"/>
    <cellStyle name="Normal 3 2 2 2 33" xfId="409"/>
    <cellStyle name="Normal 3 2 2 2 34" xfId="410"/>
    <cellStyle name="Normal 3 2 2 2 35" xfId="411"/>
    <cellStyle name="Normal 3 2 2 2 36" xfId="412"/>
    <cellStyle name="Normal 3 2 2 2 37" xfId="413"/>
    <cellStyle name="Normal 3 2 2 2 38" xfId="414"/>
    <cellStyle name="Normal 3 2 2 2 39" xfId="415"/>
    <cellStyle name="Normal 3 2 2 2 4" xfId="416"/>
    <cellStyle name="Normal 3 2 2 2 40" xfId="417"/>
    <cellStyle name="Normal 3 2 2 2 41" xfId="418"/>
    <cellStyle name="Normal 3 2 2 2 42" xfId="419"/>
    <cellStyle name="Normal 3 2 2 2 43" xfId="420"/>
    <cellStyle name="Normal 3 2 2 2 5" xfId="421"/>
    <cellStyle name="Normal 3 2 2 2 6" xfId="422"/>
    <cellStyle name="Normal 3 2 2 2 7" xfId="423"/>
    <cellStyle name="Normal 3 2 2 2 8" xfId="424"/>
    <cellStyle name="Normal 3 2 2 2 9" xfId="425"/>
    <cellStyle name="Normal 3 2 2 20" xfId="426"/>
    <cellStyle name="Normal 3 2 2 21" xfId="427"/>
    <cellStyle name="Normal 3 2 2 22" xfId="428"/>
    <cellStyle name="Normal 3 2 2 23" xfId="429"/>
    <cellStyle name="Normal 3 2 2 24" xfId="430"/>
    <cellStyle name="Normal 3 2 2 25" xfId="431"/>
    <cellStyle name="Normal 3 2 2 26" xfId="432"/>
    <cellStyle name="Normal 3 2 2 27" xfId="433"/>
    <cellStyle name="Normal 3 2 2 28" xfId="434"/>
    <cellStyle name="Normal 3 2 2 29" xfId="435"/>
    <cellStyle name="Normal 3 2 2 3" xfId="436"/>
    <cellStyle name="Normal 3 2 2 30" xfId="437"/>
    <cellStyle name="Normal 3 2 2 31" xfId="438"/>
    <cellStyle name="Normal 3 2 2 32" xfId="439"/>
    <cellStyle name="Normal 3 2 2 33" xfId="440"/>
    <cellStyle name="Normal 3 2 2 34" xfId="441"/>
    <cellStyle name="Normal 3 2 2 35" xfId="442"/>
    <cellStyle name="Normal 3 2 2 36" xfId="443"/>
    <cellStyle name="Normal 3 2 2 37" xfId="444"/>
    <cellStyle name="Normal 3 2 2 38" xfId="445"/>
    <cellStyle name="Normal 3 2 2 39" xfId="446"/>
    <cellStyle name="Normal 3 2 2 4" xfId="447"/>
    <cellStyle name="Normal 3 2 2 40" xfId="448"/>
    <cellStyle name="Normal 3 2 2 41" xfId="449"/>
    <cellStyle name="Normal 3 2 2 42" xfId="450"/>
    <cellStyle name="Normal 3 2 2 43" xfId="451"/>
    <cellStyle name="Normal 3 2 2 5" xfId="452"/>
    <cellStyle name="Normal 3 2 2 6" xfId="453"/>
    <cellStyle name="Normal 3 2 2 7" xfId="454"/>
    <cellStyle name="Normal 3 2 2 8" xfId="455"/>
    <cellStyle name="Normal 3 2 2 9" xfId="456"/>
    <cellStyle name="Normal 3 2 20" xfId="457"/>
    <cellStyle name="Normal 3 2 21" xfId="458"/>
    <cellStyle name="Normal 3 2 22" xfId="459"/>
    <cellStyle name="Normal 3 2 23" xfId="460"/>
    <cellStyle name="Normal 3 2 24" xfId="461"/>
    <cellStyle name="Normal 3 2 25" xfId="462"/>
    <cellStyle name="Normal 3 2 26" xfId="463"/>
    <cellStyle name="Normal 3 2 27" xfId="464"/>
    <cellStyle name="Normal 3 2 28" xfId="465"/>
    <cellStyle name="Normal 3 2 29" xfId="466"/>
    <cellStyle name="Normal 3 2 3" xfId="467"/>
    <cellStyle name="Normal 3 2 30" xfId="468"/>
    <cellStyle name="Normal 3 2 31" xfId="469"/>
    <cellStyle name="Normal 3 2 32" xfId="470"/>
    <cellStyle name="Normal 3 2 33" xfId="471"/>
    <cellStyle name="Normal 3 2 34" xfId="472"/>
    <cellStyle name="Normal 3 2 35" xfId="473"/>
    <cellStyle name="Normal 3 2 36" xfId="474"/>
    <cellStyle name="Normal 3 2 37" xfId="475"/>
    <cellStyle name="Normal 3 2 38" xfId="476"/>
    <cellStyle name="Normal 3 2 39" xfId="477"/>
    <cellStyle name="Normal 3 2 4" xfId="478"/>
    <cellStyle name="Normal 3 2 40" xfId="479"/>
    <cellStyle name="Normal 3 2 41" xfId="480"/>
    <cellStyle name="Normal 3 2 42" xfId="481"/>
    <cellStyle name="Normal 3 2 43" xfId="482"/>
    <cellStyle name="Normal 3 2 44" xfId="483"/>
    <cellStyle name="Normal 3 2 5" xfId="484"/>
    <cellStyle name="Normal 3 2 6" xfId="485"/>
    <cellStyle name="Normal 3 2 7" xfId="486"/>
    <cellStyle name="Normal 3 2 8" xfId="487"/>
    <cellStyle name="Normal 3 2 9" xfId="488"/>
    <cellStyle name="Normal 3 20" xfId="489"/>
    <cellStyle name="Normal 3 21" xfId="490"/>
    <cellStyle name="Normal 3 22" xfId="491"/>
    <cellStyle name="Normal 3 23" xfId="492"/>
    <cellStyle name="Normal 3 24" xfId="493"/>
    <cellStyle name="Normal 3 25" xfId="494"/>
    <cellStyle name="Normal 3 26" xfId="495"/>
    <cellStyle name="Normal 3 27" xfId="496"/>
    <cellStyle name="Normal 3 28" xfId="497"/>
    <cellStyle name="Normal 3 29" xfId="498"/>
    <cellStyle name="Normal 3 3" xfId="499"/>
    <cellStyle name="Normal 3 30" xfId="500"/>
    <cellStyle name="Normal 3 31" xfId="501"/>
    <cellStyle name="Normal 3 32" xfId="502"/>
    <cellStyle name="Normal 3 33" xfId="503"/>
    <cellStyle name="Normal 3 34" xfId="504"/>
    <cellStyle name="Normal 3 35" xfId="505"/>
    <cellStyle name="Normal 3 36" xfId="506"/>
    <cellStyle name="Normal 3 37" xfId="507"/>
    <cellStyle name="Normal 3 38" xfId="508"/>
    <cellStyle name="Normal 3 39" xfId="509"/>
    <cellStyle name="Normal 3 4" xfId="510"/>
    <cellStyle name="Normal 3 40" xfId="511"/>
    <cellStyle name="Normal 3 41" xfId="512"/>
    <cellStyle name="Normal 3 42" xfId="513"/>
    <cellStyle name="Normal 3 43" xfId="514"/>
    <cellStyle name="Normal 3 44" xfId="515"/>
    <cellStyle name="Normal 3 5" xfId="516"/>
    <cellStyle name="Normal 3 6" xfId="517"/>
    <cellStyle name="Normal 3 7" xfId="518"/>
    <cellStyle name="Normal 3 8" xfId="519"/>
    <cellStyle name="Normal 3 9" xfId="520"/>
    <cellStyle name="Normal 30" xfId="521"/>
    <cellStyle name="Normal 31" xfId="522"/>
    <cellStyle name="Normal 32" xfId="523"/>
    <cellStyle name="Normal 33" xfId="524"/>
    <cellStyle name="Normal 34" xfId="525"/>
    <cellStyle name="Normal 35" xfId="526"/>
    <cellStyle name="Normal 4" xfId="527"/>
    <cellStyle name="Normal 40" xfId="528"/>
    <cellStyle name="Normal 5" xfId="529"/>
    <cellStyle name="Normal 5 10" xfId="530"/>
    <cellStyle name="Normal 5 11" xfId="531"/>
    <cellStyle name="Normal 5 12" xfId="532"/>
    <cellStyle name="Normal 5 13" xfId="533"/>
    <cellStyle name="Normal 5 14" xfId="534"/>
    <cellStyle name="Normal 5 15" xfId="535"/>
    <cellStyle name="Normal 5 16" xfId="536"/>
    <cellStyle name="Normal 5 17" xfId="537"/>
    <cellStyle name="Normal 5 18" xfId="538"/>
    <cellStyle name="Normal 5 19" xfId="539"/>
    <cellStyle name="Normal 5 2" xfId="540"/>
    <cellStyle name="Normal 5 2 10" xfId="541"/>
    <cellStyle name="Normal 5 2 11" xfId="542"/>
    <cellStyle name="Normal 5 2 12" xfId="543"/>
    <cellStyle name="Normal 5 2 13" xfId="544"/>
    <cellStyle name="Normal 5 2 14" xfId="545"/>
    <cellStyle name="Normal 5 2 15" xfId="546"/>
    <cellStyle name="Normal 5 2 16" xfId="547"/>
    <cellStyle name="Normal 5 2 17" xfId="548"/>
    <cellStyle name="Normal 5 2 18" xfId="549"/>
    <cellStyle name="Normal 5 2 19" xfId="550"/>
    <cellStyle name="Normal 5 2 2" xfId="551"/>
    <cellStyle name="Normal 5 2 20" xfId="552"/>
    <cellStyle name="Normal 5 2 21" xfId="553"/>
    <cellStyle name="Normal 5 2 22" xfId="554"/>
    <cellStyle name="Normal 5 2 23" xfId="555"/>
    <cellStyle name="Normal 5 2 24" xfId="556"/>
    <cellStyle name="Normal 5 2 25" xfId="557"/>
    <cellStyle name="Normal 5 2 26" xfId="558"/>
    <cellStyle name="Normal 5 2 27" xfId="559"/>
    <cellStyle name="Normal 5 2 28" xfId="560"/>
    <cellStyle name="Normal 5 2 29" xfId="561"/>
    <cellStyle name="Normal 5 2 3" xfId="562"/>
    <cellStyle name="Normal 5 2 30" xfId="563"/>
    <cellStyle name="Normal 5 2 31" xfId="564"/>
    <cellStyle name="Normal 5 2 32" xfId="565"/>
    <cellStyle name="Normal 5 2 33" xfId="566"/>
    <cellStyle name="Normal 5 2 34" xfId="567"/>
    <cellStyle name="Normal 5 2 35" xfId="568"/>
    <cellStyle name="Normal 5 2 36" xfId="569"/>
    <cellStyle name="Normal 5 2 37" xfId="570"/>
    <cellStyle name="Normal 5 2 38" xfId="571"/>
    <cellStyle name="Normal 5 2 39" xfId="572"/>
    <cellStyle name="Normal 5 2 4" xfId="573"/>
    <cellStyle name="Normal 5 2 40" xfId="574"/>
    <cellStyle name="Normal 5 2 41" xfId="575"/>
    <cellStyle name="Normal 5 2 42" xfId="576"/>
    <cellStyle name="Normal 5 2 43" xfId="577"/>
    <cellStyle name="Normal 5 2 5" xfId="578"/>
    <cellStyle name="Normal 5 2 6" xfId="579"/>
    <cellStyle name="Normal 5 2 7" xfId="580"/>
    <cellStyle name="Normal 5 2 8" xfId="581"/>
    <cellStyle name="Normal 5 2 9" xfId="582"/>
    <cellStyle name="Normal 5 20" xfId="583"/>
    <cellStyle name="Normal 5 21" xfId="584"/>
    <cellStyle name="Normal 5 22" xfId="585"/>
    <cellStyle name="Normal 5 23" xfId="586"/>
    <cellStyle name="Normal 5 24" xfId="587"/>
    <cellStyle name="Normal 5 25" xfId="588"/>
    <cellStyle name="Normal 5 26" xfId="589"/>
    <cellStyle name="Normal 5 27" xfId="590"/>
    <cellStyle name="Normal 5 28" xfId="591"/>
    <cellStyle name="Normal 5 29" xfId="592"/>
    <cellStyle name="Normal 5 3" xfId="593"/>
    <cellStyle name="Normal 5 30" xfId="594"/>
    <cellStyle name="Normal 5 31" xfId="595"/>
    <cellStyle name="Normal 5 32" xfId="596"/>
    <cellStyle name="Normal 5 33" xfId="597"/>
    <cellStyle name="Normal 5 34" xfId="598"/>
    <cellStyle name="Normal 5 35" xfId="599"/>
    <cellStyle name="Normal 5 36" xfId="600"/>
    <cellStyle name="Normal 5 37" xfId="601"/>
    <cellStyle name="Normal 5 38" xfId="602"/>
    <cellStyle name="Normal 5 39" xfId="603"/>
    <cellStyle name="Normal 5 4" xfId="604"/>
    <cellStyle name="Normal 5 40" xfId="605"/>
    <cellStyle name="Normal 5 41" xfId="606"/>
    <cellStyle name="Normal 5 42" xfId="607"/>
    <cellStyle name="Normal 5 43" xfId="608"/>
    <cellStyle name="Normal 5 5" xfId="609"/>
    <cellStyle name="Normal 5 6" xfId="610"/>
    <cellStyle name="Normal 5 7" xfId="611"/>
    <cellStyle name="Normal 5 8" xfId="612"/>
    <cellStyle name="Normal 5 9" xfId="613"/>
    <cellStyle name="Normal 6" xfId="614"/>
    <cellStyle name="Normal 6 10" xfId="615"/>
    <cellStyle name="Normal 6 11" xfId="616"/>
    <cellStyle name="Normal 6 12" xfId="617"/>
    <cellStyle name="Normal 6 13" xfId="618"/>
    <cellStyle name="Normal 6 14" xfId="619"/>
    <cellStyle name="Normal 6 15" xfId="620"/>
    <cellStyle name="Normal 6 16" xfId="621"/>
    <cellStyle name="Normal 6 17" xfId="622"/>
    <cellStyle name="Normal 6 18" xfId="623"/>
    <cellStyle name="Normal 6 19" xfId="624"/>
    <cellStyle name="Normal 6 2" xfId="625"/>
    <cellStyle name="Normal 6 20" xfId="626"/>
    <cellStyle name="Normal 6 21" xfId="627"/>
    <cellStyle name="Normal 6 22" xfId="628"/>
    <cellStyle name="Normal 6 23" xfId="629"/>
    <cellStyle name="Normal 6 24" xfId="630"/>
    <cellStyle name="Normal 6 25" xfId="631"/>
    <cellStyle name="Normal 6 26" xfId="632"/>
    <cellStyle name="Normal 6 27" xfId="633"/>
    <cellStyle name="Normal 6 28" xfId="634"/>
    <cellStyle name="Normal 6 29" xfId="635"/>
    <cellStyle name="Normal 6 3" xfId="636"/>
    <cellStyle name="Normal 6 30" xfId="637"/>
    <cellStyle name="Normal 6 31" xfId="638"/>
    <cellStyle name="Normal 6 32" xfId="639"/>
    <cellStyle name="Normal 6 33" xfId="640"/>
    <cellStyle name="Normal 6 34" xfId="641"/>
    <cellStyle name="Normal 6 35" xfId="642"/>
    <cellStyle name="Normal 6 36" xfId="643"/>
    <cellStyle name="Normal 6 37" xfId="644"/>
    <cellStyle name="Normal 6 38" xfId="645"/>
    <cellStyle name="Normal 6 39" xfId="646"/>
    <cellStyle name="Normal 6 4" xfId="647"/>
    <cellStyle name="Normal 6 40" xfId="648"/>
    <cellStyle name="Normal 6 41" xfId="649"/>
    <cellStyle name="Normal 6 42" xfId="650"/>
    <cellStyle name="Normal 6 43" xfId="651"/>
    <cellStyle name="Normal 6 5" xfId="652"/>
    <cellStyle name="Normal 6 6" xfId="653"/>
    <cellStyle name="Normal 6 7" xfId="654"/>
    <cellStyle name="Normal 6 8" xfId="655"/>
    <cellStyle name="Normal 6 9" xfId="656"/>
    <cellStyle name="Normal 7 10" xfId="657"/>
    <cellStyle name="Normal 7 11" xfId="658"/>
    <cellStyle name="Normal 7 12" xfId="659"/>
    <cellStyle name="Normal 7 13" xfId="660"/>
    <cellStyle name="Normal 7 14" xfId="661"/>
    <cellStyle name="Normal 7 15" xfId="662"/>
    <cellStyle name="Normal 7 16" xfId="663"/>
    <cellStyle name="Normal 7 17" xfId="664"/>
    <cellStyle name="Normal 7 18" xfId="665"/>
    <cellStyle name="Normal 7 19" xfId="666"/>
    <cellStyle name="Normal 7 2" xfId="667"/>
    <cellStyle name="Normal 7 20" xfId="668"/>
    <cellStyle name="Normal 7 21" xfId="669"/>
    <cellStyle name="Normal 7 22" xfId="670"/>
    <cellStyle name="Normal 7 23" xfId="671"/>
    <cellStyle name="Normal 7 24" xfId="672"/>
    <cellStyle name="Normal 7 25" xfId="673"/>
    <cellStyle name="Normal 7 26" xfId="674"/>
    <cellStyle name="Normal 7 27" xfId="675"/>
    <cellStyle name="Normal 7 28" xfId="676"/>
    <cellStyle name="Normal 7 29" xfId="677"/>
    <cellStyle name="Normal 7 3" xfId="678"/>
    <cellStyle name="Normal 7 30" xfId="679"/>
    <cellStyle name="Normal 7 31" xfId="680"/>
    <cellStyle name="Normal 7 32" xfId="681"/>
    <cellStyle name="Normal 7 33" xfId="682"/>
    <cellStyle name="Normal 7 34" xfId="683"/>
    <cellStyle name="Normal 7 35" xfId="684"/>
    <cellStyle name="Normal 7 36" xfId="685"/>
    <cellStyle name="Normal 7 37" xfId="686"/>
    <cellStyle name="Normal 7 38" xfId="687"/>
    <cellStyle name="Normal 7 39" xfId="688"/>
    <cellStyle name="Normal 7 4" xfId="689"/>
    <cellStyle name="Normal 7 40" xfId="690"/>
    <cellStyle name="Normal 7 41" xfId="691"/>
    <cellStyle name="Normal 7 42" xfId="692"/>
    <cellStyle name="Normal 7 43" xfId="693"/>
    <cellStyle name="Normal 7 5" xfId="694"/>
    <cellStyle name="Normal 7 6" xfId="695"/>
    <cellStyle name="Normal 7 7" xfId="696"/>
    <cellStyle name="Normal 7 8" xfId="697"/>
    <cellStyle name="Normal 7 9" xfId="698"/>
    <cellStyle name="Normal 8" xfId="699"/>
    <cellStyle name="Normal 9" xfId="700"/>
    <cellStyle name="Percent 2" xfId="701"/>
    <cellStyle name="Percent 2 2" xfId="702"/>
    <cellStyle name="Percent 2 2 2" xfId="703"/>
    <cellStyle name="Percent 3" xfId="704"/>
    <cellStyle name="Percent 4" xfId="705"/>
    <cellStyle name="عادي_balance of central bureau" xfId="706"/>
    <cellStyle name="عملة [0]_balance of central bureau" xfId="707"/>
    <cellStyle name="عملة_balance of central bureau" xfId="708"/>
    <cellStyle name="فاصلة [0]_balance of central bureau" xfId="709"/>
    <cellStyle name="فاصلة_balance of central bureau" xfId="7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/2022/Chief%20Accountant%20Hrizk/AT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بيانات التداول"/>
      <sheetName val="معلومات عامة"/>
      <sheetName val="حركة الاسعار"/>
      <sheetName val="تقرير الملكية"/>
      <sheetName val="قيم التداول"/>
      <sheetName val="قائمة المركز المالي"/>
      <sheetName val="قائمة الدخل"/>
      <sheetName val="تدفقات نقدية"/>
      <sheetName val="نسب مالية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نقدية ومايوازي النقد</v>
          </cell>
        </row>
      </sheetData>
      <sheetData sheetId="6">
        <row r="24">
          <cell r="A24" t="str">
            <v>صافي المطالبات المدفوعة</v>
          </cell>
          <cell r="B24">
            <v>-1455991272</v>
          </cell>
        </row>
        <row r="25">
          <cell r="A25" t="str">
            <v>حصة معيدي التأمين من إجمالي المطالبات المدفوعة</v>
          </cell>
          <cell r="B25">
            <v>14871386</v>
          </cell>
        </row>
        <row r="26">
          <cell r="A26" t="str">
            <v>صافي المطالبات المدفوعة</v>
          </cell>
          <cell r="B26">
            <v>-1441119886</v>
          </cell>
        </row>
        <row r="27">
          <cell r="A27" t="str">
            <v>صافي التغير في التزامات عقود التأمين</v>
          </cell>
          <cell r="B27">
            <v>-263860269</v>
          </cell>
        </row>
        <row r="28">
          <cell r="A28" t="str">
            <v>صافي المطالبات</v>
          </cell>
          <cell r="B28">
            <v>-1704980155</v>
          </cell>
        </row>
        <row r="29">
          <cell r="A29" t="str">
            <v>عمولات مدفوعة</v>
          </cell>
          <cell r="B29">
            <v>-168744868</v>
          </cell>
        </row>
        <row r="30">
          <cell r="A30" t="str">
            <v>مصاريف تأمينية أخرى</v>
          </cell>
          <cell r="B30">
            <v>-234126174</v>
          </cell>
        </row>
        <row r="31">
          <cell r="A31" t="str">
            <v>مصاريف اتفاقيات فائض الخسارة</v>
          </cell>
        </row>
        <row r="32">
          <cell r="A32" t="str">
            <v>مخصص ديون مشكوك بتحصيلها</v>
          </cell>
          <cell r="B32">
            <v>0</v>
          </cell>
        </row>
        <row r="33">
          <cell r="A33" t="str">
            <v>استرداد مخصص خسائر ائتمانية متوقعة (مصروف)</v>
          </cell>
          <cell r="B33">
            <v>-3281109</v>
          </cell>
        </row>
        <row r="34">
          <cell r="A34" t="str">
            <v>فروقات أسعار صرف غير محققة لحملة الوثائق</v>
          </cell>
          <cell r="B34">
            <v>0</v>
          </cell>
        </row>
        <row r="35">
          <cell r="A35" t="str">
            <v>فروقات أسعار صرف محققة لحملة الوثائق</v>
          </cell>
          <cell r="B35">
            <v>-672104</v>
          </cell>
        </row>
        <row r="36">
          <cell r="A36" t="str">
            <v>نصيب حملة  الوثائق من المصروفات الإدارية والعمومية</v>
          </cell>
        </row>
        <row r="37">
          <cell r="A37" t="str">
            <v>اتعاب مهنية حملة</v>
          </cell>
        </row>
        <row r="38">
          <cell r="A38" t="str">
            <v>رسوم هيئة الإشراف على التأمين</v>
          </cell>
          <cell r="B38">
            <v>-20402961</v>
          </cell>
        </row>
        <row r="54">
          <cell r="A54" t="str">
            <v>مرابحة الودائع المصرفية</v>
          </cell>
          <cell r="B54">
            <v>73305213</v>
          </cell>
        </row>
        <row r="55">
          <cell r="A55" t="str">
            <v>توزيعات أرباح أسهم نقدية</v>
          </cell>
          <cell r="B55">
            <v>184433450</v>
          </cell>
        </row>
        <row r="56">
          <cell r="A56" t="str">
            <v>أرباح بيع استثمارات مالية من خلال بيان الدخل الشامل الأخر</v>
          </cell>
        </row>
        <row r="57">
          <cell r="A57" t="str">
            <v>ايرادات بيع أصول ثابتة</v>
          </cell>
          <cell r="B57">
            <v>10370914</v>
          </cell>
        </row>
        <row r="58">
          <cell r="A58" t="str">
            <v>عكس الانخفاض في الاستثمارات العقارية</v>
          </cell>
        </row>
        <row r="59">
          <cell r="A59" t="str">
            <v>استرداد مخصص ديون مشكوك في تحصيلها</v>
          </cell>
        </row>
        <row r="60">
          <cell r="A60" t="str">
            <v>استرداد مخصص خسائر ائتمانية</v>
          </cell>
          <cell r="B60">
            <v>7841716</v>
          </cell>
        </row>
        <row r="61">
          <cell r="A61" t="str">
            <v>استرداد مخصص مقابل قرض حسن لحملة الوثائق</v>
          </cell>
        </row>
        <row r="62">
          <cell r="A62" t="str">
            <v>نصيب المساهمين من الفائض التأميني لحملة الوثائق</v>
          </cell>
          <cell r="B62">
            <v>723251307</v>
          </cell>
        </row>
        <row r="63">
          <cell r="A63" t="str">
            <v>قروقات أسعار صرف غير محققة للمساهمين</v>
          </cell>
          <cell r="B63">
            <v>2090205008</v>
          </cell>
        </row>
        <row r="64">
          <cell r="A64" t="str">
            <v>أرباح فروقات أسعار صرف محققة و ايرادات أخرى</v>
          </cell>
        </row>
        <row r="65">
          <cell r="A65" t="str">
            <v>إيرادات أخرى</v>
          </cell>
          <cell r="B65">
            <v>500957</v>
          </cell>
        </row>
        <row r="68">
          <cell r="A68" t="str">
            <v>نصيب المساهمين من المصروفات الإدارية والعمومية</v>
          </cell>
          <cell r="B68">
            <v>-1090157367</v>
          </cell>
        </row>
        <row r="69">
          <cell r="A69" t="str">
            <v>فروقات أسعار صرف محققة</v>
          </cell>
          <cell r="B69">
            <v>-38837252</v>
          </cell>
        </row>
        <row r="70">
          <cell r="A70" t="str">
            <v>مخصص ديون مشكوك في تحصيلها</v>
          </cell>
          <cell r="B70">
            <v>-15853275</v>
          </cell>
        </row>
        <row r="71">
          <cell r="A71" t="str">
            <v>فروقات أسعار صرف غير محققة</v>
          </cell>
          <cell r="B71">
            <v>0</v>
          </cell>
        </row>
        <row r="72">
          <cell r="A72" t="str">
            <v>أتعاب مهنية</v>
          </cell>
          <cell r="B72">
            <v>-2200000</v>
          </cell>
        </row>
        <row r="73">
          <cell r="A73" t="str">
            <v>خسائر الانخفاض في القيمة الأصول المتاحة للبيع</v>
          </cell>
          <cell r="B73">
            <v>0</v>
          </cell>
        </row>
        <row r="74">
          <cell r="A74" t="str">
            <v xml:space="preserve">خسائر الإنخفاض في القيمةالإستثمارات العقارية </v>
          </cell>
        </row>
        <row r="75">
          <cell r="A75" t="str">
            <v>عكس الانخفاض / (الانخفاض) في قيمة استثمارات عقارية</v>
          </cell>
        </row>
        <row r="76">
          <cell r="A76" t="str">
            <v>خسائر ائتمانية متوقعة</v>
          </cell>
        </row>
        <row r="77">
          <cell r="A77" t="str">
            <v>مصروفات تأسيس</v>
          </cell>
        </row>
        <row r="78">
          <cell r="A78" t="str">
            <v>مخصص مقابل قرض لصندوق حاملي الوثائق</v>
          </cell>
          <cell r="B78">
            <v>-814502938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rightToLeft="1" tabSelected="1" workbookViewId="0">
      <selection activeCell="C88" sqref="C88"/>
    </sheetView>
  </sheetViews>
  <sheetFormatPr defaultColWidth="9.140625" defaultRowHeight="16.5"/>
  <cols>
    <col min="1" max="1" width="49.7109375" style="7" bestFit="1" customWidth="1"/>
    <col min="2" max="2" width="23" style="124" customWidth="1"/>
    <col min="3" max="3" width="23.85546875" style="124" customWidth="1"/>
    <col min="4" max="4" width="23.85546875" style="124" bestFit="1" customWidth="1"/>
    <col min="5" max="5" width="23.7109375" style="124" customWidth="1"/>
    <col min="6" max="6" width="21.7109375" style="124" bestFit="1" customWidth="1"/>
    <col min="7" max="7" width="23.5703125" style="124" customWidth="1"/>
    <col min="8" max="8" width="19.140625" style="125" customWidth="1"/>
    <col min="9" max="9" width="19.5703125" style="17" bestFit="1" customWidth="1"/>
    <col min="10" max="12" width="18" style="7" bestFit="1" customWidth="1"/>
    <col min="13" max="13" width="17" style="7" bestFit="1" customWidth="1"/>
    <col min="14" max="14" width="18.28515625" style="7" bestFit="1" customWidth="1"/>
    <col min="15" max="16" width="17" style="7" bestFit="1" customWidth="1"/>
    <col min="17" max="17" width="15.7109375" style="7" bestFit="1" customWidth="1"/>
    <col min="18" max="18" width="26" style="7" customWidth="1"/>
    <col min="19" max="19" width="60" style="7" bestFit="1" customWidth="1"/>
    <col min="20" max="16384" width="9.140625" style="7"/>
  </cols>
  <sheetData>
    <row r="1" spans="1:19" ht="18">
      <c r="A1" s="1" t="s">
        <v>0</v>
      </c>
      <c r="B1" s="2"/>
      <c r="C1" s="2"/>
      <c r="D1" s="2"/>
      <c r="E1" s="2"/>
      <c r="F1" s="3"/>
      <c r="G1" s="3"/>
      <c r="H1" s="4"/>
      <c r="I1" s="5"/>
      <c r="J1" s="4"/>
      <c r="K1" s="4"/>
      <c r="L1" s="4"/>
      <c r="M1" s="4"/>
      <c r="N1" s="4"/>
      <c r="O1" s="4"/>
      <c r="P1" s="4"/>
      <c r="Q1" s="4"/>
      <c r="R1" s="6"/>
    </row>
    <row r="2" spans="1:19" ht="18">
      <c r="A2" s="8" t="s">
        <v>1</v>
      </c>
      <c r="B2" s="9"/>
      <c r="C2" s="9"/>
      <c r="D2" s="9"/>
      <c r="E2" s="9"/>
      <c r="F2" s="9"/>
      <c r="G2" s="9"/>
      <c r="H2" s="10"/>
      <c r="I2" s="11"/>
      <c r="J2" s="8"/>
      <c r="K2" s="8"/>
      <c r="L2" s="8"/>
      <c r="M2" s="8"/>
      <c r="N2" s="8"/>
      <c r="O2" s="8"/>
      <c r="P2" s="8"/>
      <c r="Q2" s="8"/>
      <c r="R2" s="8"/>
      <c r="S2" s="12" t="s">
        <v>2</v>
      </c>
    </row>
    <row r="3" spans="1:19">
      <c r="A3" s="13"/>
      <c r="B3" s="14"/>
      <c r="C3" s="14"/>
      <c r="D3" s="14"/>
      <c r="E3" s="14"/>
      <c r="F3" s="14"/>
      <c r="G3" s="14"/>
      <c r="H3" s="4"/>
      <c r="I3" s="5"/>
      <c r="J3" s="13"/>
      <c r="K3" s="13"/>
      <c r="L3" s="5"/>
      <c r="M3" s="5"/>
      <c r="N3" s="5"/>
      <c r="O3" s="5"/>
      <c r="P3" s="15"/>
      <c r="Q3" s="15"/>
      <c r="R3" s="6"/>
    </row>
    <row r="4" spans="1:19" s="17" customFormat="1" ht="33">
      <c r="A4" s="16" t="s">
        <v>3</v>
      </c>
      <c r="B4" s="16">
        <v>2023</v>
      </c>
      <c r="C4" s="16">
        <v>2022</v>
      </c>
      <c r="D4" s="16">
        <v>2021</v>
      </c>
      <c r="E4" s="16">
        <v>2020</v>
      </c>
      <c r="F4" s="16">
        <v>2019</v>
      </c>
      <c r="G4" s="16">
        <v>2018</v>
      </c>
      <c r="H4" s="16">
        <v>2017</v>
      </c>
      <c r="I4" s="16">
        <v>2016</v>
      </c>
      <c r="J4" s="16">
        <v>2015</v>
      </c>
      <c r="K4" s="16">
        <v>2014</v>
      </c>
      <c r="L4" s="16">
        <v>2013</v>
      </c>
      <c r="M4" s="16">
        <v>2012</v>
      </c>
      <c r="N4" s="16">
        <v>2011</v>
      </c>
      <c r="O4" s="16">
        <v>2010</v>
      </c>
      <c r="P4" s="16">
        <v>2009</v>
      </c>
      <c r="Q4" s="16">
        <v>2008</v>
      </c>
      <c r="R4" s="16" t="s">
        <v>4</v>
      </c>
      <c r="S4" s="16" t="s">
        <v>2</v>
      </c>
    </row>
    <row r="5" spans="1:19">
      <c r="A5" s="18" t="s">
        <v>5</v>
      </c>
      <c r="B5" s="19"/>
      <c r="C5" s="19"/>
      <c r="D5" s="19"/>
      <c r="E5" s="19"/>
      <c r="F5" s="19"/>
      <c r="G5" s="19"/>
      <c r="H5" s="20"/>
      <c r="I5" s="21"/>
      <c r="J5" s="18"/>
      <c r="K5" s="18"/>
      <c r="L5" s="18"/>
      <c r="M5" s="22"/>
      <c r="N5" s="22"/>
      <c r="O5" s="22"/>
      <c r="P5" s="22"/>
      <c r="Q5" s="22"/>
      <c r="R5" s="22"/>
      <c r="S5" s="18"/>
    </row>
    <row r="6" spans="1:19">
      <c r="A6" s="23" t="s">
        <v>6</v>
      </c>
      <c r="B6" s="24"/>
      <c r="C6" s="24"/>
      <c r="D6" s="24"/>
      <c r="E6" s="24"/>
      <c r="F6" s="24"/>
      <c r="G6" s="24"/>
      <c r="H6" s="25"/>
      <c r="I6" s="26"/>
      <c r="J6" s="23"/>
      <c r="K6" s="23"/>
      <c r="L6" s="23"/>
      <c r="M6" s="23"/>
      <c r="N6" s="27"/>
      <c r="O6" s="28"/>
      <c r="P6" s="28"/>
      <c r="Q6" s="28"/>
      <c r="R6" s="29"/>
      <c r="S6" s="30" t="s">
        <v>7</v>
      </c>
    </row>
    <row r="7" spans="1:19">
      <c r="A7" s="31" t="s">
        <v>8</v>
      </c>
      <c r="B7" s="32">
        <v>25162348764</v>
      </c>
      <c r="C7" s="32">
        <v>9811180492</v>
      </c>
      <c r="D7" s="32">
        <v>2863084140</v>
      </c>
      <c r="E7" s="32">
        <v>1380694595</v>
      </c>
      <c r="F7" s="32">
        <v>729599728</v>
      </c>
      <c r="G7" s="32">
        <v>1246141715</v>
      </c>
      <c r="H7" s="33">
        <v>558147234</v>
      </c>
      <c r="I7" s="34">
        <v>568567357</v>
      </c>
      <c r="J7" s="35">
        <v>451297833</v>
      </c>
      <c r="K7" s="35">
        <v>357212795</v>
      </c>
      <c r="L7" s="35">
        <v>362170866</v>
      </c>
      <c r="M7" s="35">
        <v>410483952</v>
      </c>
      <c r="N7" s="35">
        <v>617184860</v>
      </c>
      <c r="O7" s="35">
        <v>926648699</v>
      </c>
      <c r="P7" s="35">
        <v>484997445</v>
      </c>
      <c r="Q7" s="35">
        <v>14417924</v>
      </c>
      <c r="R7" s="29">
        <f>-R8</f>
        <v>0</v>
      </c>
      <c r="S7" s="31" t="s">
        <v>9</v>
      </c>
    </row>
    <row r="8" spans="1:19" ht="18.75">
      <c r="A8" s="36" t="s">
        <v>10</v>
      </c>
      <c r="B8" s="37">
        <v>-1391605921</v>
      </c>
      <c r="C8" s="37">
        <v>-873973054</v>
      </c>
      <c r="D8" s="37">
        <v>-419887161</v>
      </c>
      <c r="E8" s="37">
        <v>-168157611</v>
      </c>
      <c r="F8" s="37">
        <v>-100388206</v>
      </c>
      <c r="G8" s="37">
        <f>-122439794-10057770</f>
        <v>-132497564</v>
      </c>
      <c r="H8" s="38">
        <f>-84876279-10126635</f>
        <v>-95002914</v>
      </c>
      <c r="I8" s="39">
        <f>-59630657-11010870</f>
        <v>-70641527</v>
      </c>
      <c r="J8" s="36">
        <f>-57624062-9401399</f>
        <v>-67025461</v>
      </c>
      <c r="K8" s="36">
        <f>-34505704-10306316</f>
        <v>-44812020</v>
      </c>
      <c r="L8" s="36">
        <f>-93211558-12761850</f>
        <v>-105973408</v>
      </c>
      <c r="M8" s="36">
        <f>-107284766-18615000</f>
        <v>-125899766</v>
      </c>
      <c r="N8" s="36">
        <f>-160364853-19409876</f>
        <v>-179774729</v>
      </c>
      <c r="O8" s="36">
        <f>-283685073-14439697</f>
        <v>-298124770</v>
      </c>
      <c r="P8" s="36">
        <f>-107499287-9141882</f>
        <v>-116641169</v>
      </c>
      <c r="Q8" s="36">
        <f>-7375031-3227413</f>
        <v>-10602444</v>
      </c>
      <c r="R8" s="29">
        <f>-R9</f>
        <v>0</v>
      </c>
      <c r="S8" s="40" t="s">
        <v>11</v>
      </c>
    </row>
    <row r="9" spans="1:19">
      <c r="A9" s="41" t="s">
        <v>12</v>
      </c>
      <c r="B9" s="42">
        <f t="shared" ref="B9:Q9" si="0">SUM(B7:B8)</f>
        <v>23770742843</v>
      </c>
      <c r="C9" s="42">
        <f t="shared" si="0"/>
        <v>8937207438</v>
      </c>
      <c r="D9" s="42">
        <f t="shared" si="0"/>
        <v>2443196979</v>
      </c>
      <c r="E9" s="42">
        <f t="shared" si="0"/>
        <v>1212536984</v>
      </c>
      <c r="F9" s="42">
        <f t="shared" si="0"/>
        <v>629211522</v>
      </c>
      <c r="G9" s="43">
        <f t="shared" si="0"/>
        <v>1113644151</v>
      </c>
      <c r="H9" s="43">
        <f t="shared" si="0"/>
        <v>463144320</v>
      </c>
      <c r="I9" s="44">
        <f t="shared" si="0"/>
        <v>497925830</v>
      </c>
      <c r="J9" s="44">
        <f t="shared" si="0"/>
        <v>384272372</v>
      </c>
      <c r="K9" s="44">
        <f t="shared" si="0"/>
        <v>312400775</v>
      </c>
      <c r="L9" s="44">
        <f t="shared" si="0"/>
        <v>256197458</v>
      </c>
      <c r="M9" s="45">
        <f t="shared" si="0"/>
        <v>284584186</v>
      </c>
      <c r="N9" s="45">
        <f t="shared" si="0"/>
        <v>437410131</v>
      </c>
      <c r="O9" s="45">
        <f t="shared" si="0"/>
        <v>628523929</v>
      </c>
      <c r="P9" s="45">
        <f t="shared" si="0"/>
        <v>368356276</v>
      </c>
      <c r="Q9" s="45">
        <f t="shared" si="0"/>
        <v>3815480</v>
      </c>
      <c r="R9" s="46"/>
      <c r="S9" s="41" t="s">
        <v>13</v>
      </c>
    </row>
    <row r="10" spans="1:19" ht="18.75">
      <c r="A10" s="31" t="s">
        <v>14</v>
      </c>
      <c r="B10" s="32">
        <v>-5067698810</v>
      </c>
      <c r="C10" s="32">
        <v>-745698154</v>
      </c>
      <c r="D10" s="32">
        <v>-514496370</v>
      </c>
      <c r="E10" s="32">
        <v>-79596258</v>
      </c>
      <c r="F10" s="32">
        <v>291418222</v>
      </c>
      <c r="G10" s="32">
        <v>-389543780</v>
      </c>
      <c r="H10" s="33">
        <v>3392842</v>
      </c>
      <c r="I10" s="36">
        <v>-106816847</v>
      </c>
      <c r="J10" s="36">
        <v>-42814595</v>
      </c>
      <c r="K10" s="36">
        <v>-5728373</v>
      </c>
      <c r="L10" s="36">
        <v>60110072</v>
      </c>
      <c r="M10" s="36">
        <v>102053078</v>
      </c>
      <c r="N10" s="36">
        <v>103382806</v>
      </c>
      <c r="O10" s="47">
        <v>-215403253</v>
      </c>
      <c r="P10" s="36">
        <f>-209062753</f>
        <v>-209062753</v>
      </c>
      <c r="Q10" s="36">
        <f>-3156147</f>
        <v>-3156147</v>
      </c>
      <c r="R10" s="48" t="s">
        <v>15</v>
      </c>
      <c r="S10" s="31" t="s">
        <v>16</v>
      </c>
    </row>
    <row r="11" spans="1:19" ht="18.75">
      <c r="A11" s="41" t="s">
        <v>17</v>
      </c>
      <c r="B11" s="42">
        <f t="shared" ref="B11:Q11" si="1">SUM(B9:B10)</f>
        <v>18703044033</v>
      </c>
      <c r="C11" s="42">
        <f t="shared" si="1"/>
        <v>8191509284</v>
      </c>
      <c r="D11" s="42">
        <f t="shared" si="1"/>
        <v>1928700609</v>
      </c>
      <c r="E11" s="42">
        <f t="shared" si="1"/>
        <v>1132940726</v>
      </c>
      <c r="F11" s="42">
        <f t="shared" si="1"/>
        <v>920629744</v>
      </c>
      <c r="G11" s="43">
        <f t="shared" si="1"/>
        <v>724100371</v>
      </c>
      <c r="H11" s="43">
        <f t="shared" si="1"/>
        <v>466537162</v>
      </c>
      <c r="I11" s="44">
        <f t="shared" si="1"/>
        <v>391108983</v>
      </c>
      <c r="J11" s="44">
        <f t="shared" si="1"/>
        <v>341457777</v>
      </c>
      <c r="K11" s="44">
        <f t="shared" si="1"/>
        <v>306672402</v>
      </c>
      <c r="L11" s="44">
        <f t="shared" si="1"/>
        <v>316307530</v>
      </c>
      <c r="M11" s="45">
        <f t="shared" si="1"/>
        <v>386637264</v>
      </c>
      <c r="N11" s="45">
        <f t="shared" si="1"/>
        <v>540792937</v>
      </c>
      <c r="O11" s="45">
        <f t="shared" si="1"/>
        <v>413120676</v>
      </c>
      <c r="P11" s="45">
        <f t="shared" si="1"/>
        <v>159293523</v>
      </c>
      <c r="Q11" s="45">
        <f t="shared" si="1"/>
        <v>659333</v>
      </c>
      <c r="R11" s="49"/>
      <c r="S11" s="41" t="s">
        <v>18</v>
      </c>
    </row>
    <row r="12" spans="1:19">
      <c r="A12" s="31" t="s">
        <v>19</v>
      </c>
      <c r="B12" s="32">
        <v>200222362</v>
      </c>
      <c r="C12" s="32">
        <v>130051357</v>
      </c>
      <c r="D12" s="32">
        <v>72788341</v>
      </c>
      <c r="E12" s="32">
        <v>30563714</v>
      </c>
      <c r="F12" s="32">
        <v>17874238</v>
      </c>
      <c r="G12" s="32">
        <v>27227095</v>
      </c>
      <c r="H12" s="50">
        <v>17255769</v>
      </c>
      <c r="I12" s="28">
        <v>12401784</v>
      </c>
      <c r="J12" s="35">
        <v>14207312</v>
      </c>
      <c r="K12" s="35">
        <v>7449131</v>
      </c>
      <c r="L12" s="35">
        <v>11583761</v>
      </c>
      <c r="M12" s="35">
        <v>18394858</v>
      </c>
      <c r="N12" s="35">
        <v>39837337</v>
      </c>
      <c r="O12" s="35">
        <v>41640515</v>
      </c>
      <c r="P12" s="35">
        <v>27469810</v>
      </c>
      <c r="Q12" s="35">
        <v>1783577</v>
      </c>
      <c r="R12" s="29" t="s">
        <v>15</v>
      </c>
      <c r="S12" s="31" t="s">
        <v>20</v>
      </c>
    </row>
    <row r="13" spans="1:19">
      <c r="A13" s="31" t="s">
        <v>21</v>
      </c>
      <c r="B13" s="32">
        <v>58122848</v>
      </c>
      <c r="C13" s="32">
        <v>25769737</v>
      </c>
      <c r="D13" s="32">
        <v>33879399</v>
      </c>
      <c r="E13" s="32">
        <v>32588380</v>
      </c>
      <c r="F13" s="32">
        <v>28406136</v>
      </c>
      <c r="G13" s="32">
        <v>57670120</v>
      </c>
      <c r="H13" s="50">
        <v>56895613</v>
      </c>
      <c r="I13" s="28">
        <v>47064882</v>
      </c>
      <c r="J13" s="35">
        <v>58164034</v>
      </c>
      <c r="K13" s="35">
        <v>44966773</v>
      </c>
      <c r="L13" s="51" t="s">
        <v>15</v>
      </c>
      <c r="M13" s="51" t="s">
        <v>15</v>
      </c>
      <c r="N13" s="51" t="s">
        <v>15</v>
      </c>
      <c r="O13" s="51" t="s">
        <v>15</v>
      </c>
      <c r="P13" s="51" t="s">
        <v>15</v>
      </c>
      <c r="Q13" s="51" t="s">
        <v>15</v>
      </c>
      <c r="R13" s="29"/>
      <c r="S13" s="31"/>
    </row>
    <row r="14" spans="1:19">
      <c r="A14" s="31" t="s">
        <v>22</v>
      </c>
      <c r="B14" s="32">
        <v>1668220</v>
      </c>
      <c r="C14" s="32">
        <v>1167500</v>
      </c>
      <c r="D14" s="32">
        <v>2451750</v>
      </c>
      <c r="E14" s="32">
        <v>0</v>
      </c>
      <c r="F14" s="32">
        <v>1963890</v>
      </c>
      <c r="G14" s="32"/>
      <c r="H14" s="50"/>
      <c r="I14" s="28"/>
      <c r="J14" s="35"/>
      <c r="K14" s="35"/>
      <c r="L14" s="51"/>
      <c r="M14" s="51"/>
      <c r="N14" s="51"/>
      <c r="O14" s="51"/>
      <c r="P14" s="51"/>
      <c r="Q14" s="51"/>
      <c r="R14" s="29"/>
      <c r="S14" s="31"/>
    </row>
    <row r="15" spans="1:19">
      <c r="A15" s="31" t="s">
        <v>23</v>
      </c>
      <c r="B15" s="32"/>
      <c r="C15" s="32">
        <v>0</v>
      </c>
      <c r="D15" s="32">
        <v>0</v>
      </c>
      <c r="E15" s="32">
        <v>0</v>
      </c>
      <c r="F15" s="32">
        <f>250000000-72970</f>
        <v>249927030</v>
      </c>
      <c r="G15" s="32"/>
      <c r="H15" s="50"/>
      <c r="I15" s="28"/>
      <c r="J15" s="35"/>
      <c r="K15" s="35"/>
      <c r="L15" s="51"/>
      <c r="M15" s="51"/>
      <c r="N15" s="51"/>
      <c r="O15" s="51"/>
      <c r="P15" s="51"/>
      <c r="Q15" s="51"/>
      <c r="R15" s="29"/>
      <c r="S15" s="31"/>
    </row>
    <row r="16" spans="1:19">
      <c r="A16" s="31" t="s">
        <v>24</v>
      </c>
      <c r="B16" s="32">
        <v>-72714548</v>
      </c>
      <c r="C16" s="32">
        <v>-6099040</v>
      </c>
      <c r="D16" s="32"/>
      <c r="E16" s="32">
        <v>0</v>
      </c>
      <c r="F16" s="32">
        <v>1821184</v>
      </c>
      <c r="G16" s="32"/>
      <c r="H16" s="50"/>
      <c r="I16" s="28"/>
      <c r="J16" s="35"/>
      <c r="K16" s="35"/>
      <c r="L16" s="51"/>
      <c r="M16" s="51"/>
      <c r="N16" s="51"/>
      <c r="O16" s="51"/>
      <c r="P16" s="51"/>
      <c r="Q16" s="51"/>
      <c r="R16" s="29"/>
      <c r="S16" s="31"/>
    </row>
    <row r="17" spans="1:19">
      <c r="A17" s="31" t="s">
        <v>25</v>
      </c>
      <c r="B17" s="32"/>
      <c r="C17" s="32"/>
      <c r="D17" s="32"/>
      <c r="E17" s="32">
        <v>0</v>
      </c>
      <c r="F17" s="32">
        <v>539098</v>
      </c>
      <c r="G17" s="32">
        <v>226470</v>
      </c>
      <c r="H17" s="50" t="s">
        <v>15</v>
      </c>
      <c r="I17" s="28">
        <v>9745248</v>
      </c>
      <c r="J17" s="35">
        <v>2053781</v>
      </c>
      <c r="K17" s="51" t="s">
        <v>15</v>
      </c>
      <c r="L17" s="51" t="s">
        <v>15</v>
      </c>
      <c r="M17" s="51" t="s">
        <v>15</v>
      </c>
      <c r="N17" s="51" t="s">
        <v>15</v>
      </c>
      <c r="O17" s="51" t="s">
        <v>15</v>
      </c>
      <c r="P17" s="51" t="s">
        <v>15</v>
      </c>
      <c r="Q17" s="51" t="s">
        <v>15</v>
      </c>
      <c r="R17" s="29"/>
      <c r="S17" s="31"/>
    </row>
    <row r="18" spans="1:19">
      <c r="A18" s="31" t="s">
        <v>26</v>
      </c>
      <c r="B18" s="32">
        <v>77573896</v>
      </c>
      <c r="C18" s="32">
        <v>0</v>
      </c>
      <c r="D18" s="32">
        <v>3135641</v>
      </c>
      <c r="E18" s="32">
        <v>4802670</v>
      </c>
      <c r="F18" s="32">
        <v>17444710</v>
      </c>
      <c r="G18" s="32"/>
      <c r="H18" s="50"/>
      <c r="I18" s="28"/>
      <c r="J18" s="35"/>
      <c r="K18" s="51"/>
      <c r="L18" s="51"/>
      <c r="M18" s="51"/>
      <c r="N18" s="51"/>
      <c r="O18" s="51"/>
      <c r="P18" s="51"/>
      <c r="Q18" s="51"/>
      <c r="R18" s="29"/>
      <c r="S18" s="31"/>
    </row>
    <row r="19" spans="1:19" ht="18.75">
      <c r="A19" s="31" t="s">
        <v>27</v>
      </c>
      <c r="B19" s="32">
        <v>15827019145</v>
      </c>
      <c r="C19" s="32">
        <v>681192503</v>
      </c>
      <c r="D19" s="32">
        <v>1983160022</v>
      </c>
      <c r="E19" s="32">
        <v>1395126812</v>
      </c>
      <c r="F19" s="32"/>
      <c r="G19" s="32">
        <v>3619555</v>
      </c>
      <c r="H19" s="50" t="s">
        <v>15</v>
      </c>
      <c r="I19" s="28">
        <v>304598819</v>
      </c>
      <c r="J19" s="35">
        <v>108888777</v>
      </c>
      <c r="K19" s="35">
        <v>29922040</v>
      </c>
      <c r="L19" s="51" t="s">
        <v>15</v>
      </c>
      <c r="M19" s="51" t="s">
        <v>15</v>
      </c>
      <c r="N19" s="51" t="s">
        <v>15</v>
      </c>
      <c r="O19" s="51" t="s">
        <v>15</v>
      </c>
      <c r="P19" s="51" t="s">
        <v>15</v>
      </c>
      <c r="Q19" s="51" t="s">
        <v>15</v>
      </c>
      <c r="R19" s="48"/>
      <c r="S19" s="52"/>
    </row>
    <row r="20" spans="1:19" ht="18.75">
      <c r="A20" s="36" t="s">
        <v>28</v>
      </c>
      <c r="B20" s="53">
        <v>132679366</v>
      </c>
      <c r="C20" s="53">
        <v>29676274</v>
      </c>
      <c r="D20" s="54"/>
      <c r="E20" s="54"/>
      <c r="F20" s="54"/>
      <c r="G20" s="37">
        <v>1678543</v>
      </c>
      <c r="H20" s="38">
        <v>3558422</v>
      </c>
      <c r="I20" s="39" t="s">
        <v>15</v>
      </c>
      <c r="J20" s="36">
        <v>37225100</v>
      </c>
      <c r="K20" s="36">
        <v>66031545</v>
      </c>
      <c r="L20" s="48" t="s">
        <v>15</v>
      </c>
      <c r="M20" s="48" t="s">
        <v>15</v>
      </c>
      <c r="N20" s="48" t="s">
        <v>15</v>
      </c>
      <c r="O20" s="48" t="s">
        <v>15</v>
      </c>
      <c r="P20" s="48" t="s">
        <v>15</v>
      </c>
      <c r="Q20" s="48" t="s">
        <v>15</v>
      </c>
      <c r="R20" s="48"/>
      <c r="S20" s="52"/>
    </row>
    <row r="21" spans="1:19" s="63" customFormat="1" ht="18.75">
      <c r="A21" s="55" t="s">
        <v>29</v>
      </c>
      <c r="B21" s="56">
        <v>802365322</v>
      </c>
      <c r="C21" s="56">
        <v>1456958876</v>
      </c>
      <c r="D21" s="57">
        <v>814502938</v>
      </c>
      <c r="E21" s="57">
        <v>29002135</v>
      </c>
      <c r="F21" s="57"/>
      <c r="G21" s="58"/>
      <c r="H21" s="59"/>
      <c r="I21" s="60"/>
      <c r="J21" s="55"/>
      <c r="K21" s="55"/>
      <c r="L21" s="61"/>
      <c r="M21" s="61"/>
      <c r="N21" s="61"/>
      <c r="O21" s="61"/>
      <c r="P21" s="61"/>
      <c r="Q21" s="61"/>
      <c r="R21" s="61"/>
      <c r="S21" s="62"/>
    </row>
    <row r="22" spans="1:19">
      <c r="A22" s="41" t="s">
        <v>30</v>
      </c>
      <c r="B22" s="64">
        <f>SUM(B11:B21)</f>
        <v>35729980644</v>
      </c>
      <c r="C22" s="64">
        <f>SUM(C11:C21)</f>
        <v>10510226491</v>
      </c>
      <c r="D22" s="64">
        <f>SUM(D11:D21)</f>
        <v>4838618700</v>
      </c>
      <c r="E22" s="64">
        <f>SUM(E11:E21)</f>
        <v>2625024437</v>
      </c>
      <c r="F22" s="64">
        <f t="shared" ref="F22:Q22" si="2">SUM(F11:F20)</f>
        <v>1238606030</v>
      </c>
      <c r="G22" s="43">
        <f t="shared" si="2"/>
        <v>814522154</v>
      </c>
      <c r="H22" s="43">
        <f t="shared" si="2"/>
        <v>544246966</v>
      </c>
      <c r="I22" s="44">
        <f t="shared" si="2"/>
        <v>764919716</v>
      </c>
      <c r="J22" s="44">
        <f t="shared" si="2"/>
        <v>561996781</v>
      </c>
      <c r="K22" s="44">
        <f t="shared" si="2"/>
        <v>455041891</v>
      </c>
      <c r="L22" s="44">
        <f t="shared" si="2"/>
        <v>327891291</v>
      </c>
      <c r="M22" s="44">
        <f t="shared" si="2"/>
        <v>405032122</v>
      </c>
      <c r="N22" s="44">
        <f t="shared" si="2"/>
        <v>580630274</v>
      </c>
      <c r="O22" s="44">
        <f t="shared" si="2"/>
        <v>454761191</v>
      </c>
      <c r="P22" s="44">
        <f t="shared" si="2"/>
        <v>186763333</v>
      </c>
      <c r="Q22" s="44">
        <f t="shared" si="2"/>
        <v>2442910</v>
      </c>
      <c r="R22" s="46"/>
      <c r="S22" s="41" t="s">
        <v>31</v>
      </c>
    </row>
    <row r="23" spans="1:19">
      <c r="A23" s="23" t="s">
        <v>32</v>
      </c>
      <c r="B23" s="24"/>
      <c r="C23" s="24"/>
      <c r="D23" s="24"/>
      <c r="E23" s="24"/>
      <c r="F23" s="24"/>
      <c r="G23" s="24"/>
      <c r="H23" s="25"/>
      <c r="I23" s="26"/>
      <c r="J23" s="35"/>
      <c r="K23" s="35"/>
      <c r="L23" s="23"/>
      <c r="M23" s="23"/>
      <c r="N23" s="65"/>
      <c r="O23" s="66"/>
      <c r="P23" s="66"/>
      <c r="Q23" s="66"/>
      <c r="R23" s="66"/>
      <c r="S23" s="30" t="s">
        <v>33</v>
      </c>
    </row>
    <row r="24" spans="1:19">
      <c r="A24" s="31" t="s">
        <v>34</v>
      </c>
      <c r="B24" s="32">
        <v>-8772502611</v>
      </c>
      <c r="C24" s="32">
        <v>-3650012806</v>
      </c>
      <c r="D24" s="32">
        <f>VLOOKUP(A24,'[1]قائمة الدخل'!A$24:B$38,2,0)</f>
        <v>-1455991272</v>
      </c>
      <c r="E24" s="32">
        <f>-623805466+7913945</f>
        <v>-615891521</v>
      </c>
      <c r="F24" s="32">
        <f>-536118155+8982445</f>
        <v>-527135710</v>
      </c>
      <c r="G24" s="32">
        <v>-708382268</v>
      </c>
      <c r="H24" s="67">
        <v>-264204943</v>
      </c>
      <c r="I24" s="35">
        <v>-200244875</v>
      </c>
      <c r="J24" s="35">
        <v>-271082315</v>
      </c>
      <c r="K24" s="35">
        <v>-149303439</v>
      </c>
      <c r="L24" s="35">
        <v>-96145788</v>
      </c>
      <c r="M24" s="35">
        <v>146517790</v>
      </c>
      <c r="N24" s="35">
        <v>193063721</v>
      </c>
      <c r="O24" s="35">
        <v>123570189</v>
      </c>
      <c r="P24" s="35">
        <v>25352167</v>
      </c>
      <c r="Q24" s="35">
        <v>211471</v>
      </c>
      <c r="R24" s="68" t="s">
        <v>15</v>
      </c>
      <c r="S24" s="52" t="s">
        <v>35</v>
      </c>
    </row>
    <row r="25" spans="1:19" s="36" customFormat="1" ht="18.75">
      <c r="A25" s="36" t="s">
        <v>36</v>
      </c>
      <c r="B25" s="37">
        <v>118650548</v>
      </c>
      <c r="C25" s="37">
        <v>40245769</v>
      </c>
      <c r="D25" s="37">
        <f>VLOOKUP(A25,'[1]قائمة الدخل'!A$24:B$38,2,0)</f>
        <v>14871386</v>
      </c>
      <c r="E25" s="37">
        <v>6890851</v>
      </c>
      <c r="F25" s="37">
        <v>7102173</v>
      </c>
      <c r="G25" s="37">
        <v>6587186</v>
      </c>
      <c r="H25" s="38">
        <v>7736445</v>
      </c>
      <c r="I25" s="36">
        <v>3363473</v>
      </c>
      <c r="J25" s="36">
        <v>7903140</v>
      </c>
      <c r="K25" s="36">
        <v>37235964</v>
      </c>
      <c r="L25" s="48" t="s">
        <v>15</v>
      </c>
      <c r="M25" s="48" t="s">
        <v>15</v>
      </c>
      <c r="N25" s="48" t="s">
        <v>15</v>
      </c>
      <c r="O25" s="48" t="s">
        <v>15</v>
      </c>
      <c r="P25" s="48" t="s">
        <v>15</v>
      </c>
      <c r="Q25" s="48" t="s">
        <v>15</v>
      </c>
      <c r="R25" s="48" t="s">
        <v>15</v>
      </c>
    </row>
    <row r="26" spans="1:19">
      <c r="A26" s="69" t="s">
        <v>34</v>
      </c>
      <c r="B26" s="70">
        <f>SUM(B24:B25)</f>
        <v>-8653852063</v>
      </c>
      <c r="C26" s="70">
        <f>SUM(C24:C25)</f>
        <v>-3609767037</v>
      </c>
      <c r="D26" s="70">
        <f>SUM(D24:D25)</f>
        <v>-1441119886</v>
      </c>
      <c r="E26" s="70">
        <f>SUM(E24:E25)</f>
        <v>-609000670</v>
      </c>
      <c r="F26" s="70">
        <f>SUM(F24:F25)</f>
        <v>-520033537</v>
      </c>
      <c r="G26" s="70">
        <v>-701795082</v>
      </c>
      <c r="H26" s="67">
        <f>SUM(H24:H25)</f>
        <v>-256468498</v>
      </c>
      <c r="I26" s="35">
        <f>SUM(I24:I25)</f>
        <v>-196881402</v>
      </c>
      <c r="J26" s="35">
        <f>SUM(J24:J25)</f>
        <v>-263179175</v>
      </c>
      <c r="K26" s="35">
        <f>SUM(K24:K25)</f>
        <v>-112067475</v>
      </c>
      <c r="L26" s="35">
        <f t="shared" ref="L26:R26" si="3">SUM(L24:L25)</f>
        <v>-96145788</v>
      </c>
      <c r="M26" s="35">
        <f t="shared" si="3"/>
        <v>146517790</v>
      </c>
      <c r="N26" s="35">
        <f t="shared" si="3"/>
        <v>193063721</v>
      </c>
      <c r="O26" s="35">
        <f t="shared" si="3"/>
        <v>123570189</v>
      </c>
      <c r="P26" s="35">
        <f t="shared" si="3"/>
        <v>25352167</v>
      </c>
      <c r="Q26" s="35">
        <f t="shared" si="3"/>
        <v>211471</v>
      </c>
      <c r="R26" s="35">
        <f t="shared" si="3"/>
        <v>0</v>
      </c>
      <c r="S26" s="52"/>
    </row>
    <row r="27" spans="1:19" s="36" customFormat="1" ht="18.75">
      <c r="A27" s="36" t="s">
        <v>37</v>
      </c>
      <c r="B27" s="37">
        <v>-934617440</v>
      </c>
      <c r="C27" s="37">
        <v>-678558545</v>
      </c>
      <c r="D27" s="37">
        <f>VLOOKUP(A27,'[1]قائمة الدخل'!A$24:B$38,2,0)</f>
        <v>-263860269</v>
      </c>
      <c r="E27" s="37">
        <v>44810123</v>
      </c>
      <c r="F27" s="37">
        <v>20039819</v>
      </c>
      <c r="G27" s="37">
        <v>-38833996</v>
      </c>
      <c r="H27" s="38">
        <v>47025269</v>
      </c>
      <c r="I27" s="39">
        <v>-85006095</v>
      </c>
      <c r="J27" s="36">
        <v>216880188</v>
      </c>
      <c r="K27" s="36">
        <v>-95037365</v>
      </c>
      <c r="L27" s="48">
        <v>-112487260</v>
      </c>
      <c r="M27" s="48">
        <v>146590690</v>
      </c>
      <c r="N27" s="48">
        <v>194545383</v>
      </c>
      <c r="O27" s="48">
        <v>117802008</v>
      </c>
      <c r="P27" s="48">
        <v>44364062</v>
      </c>
      <c r="Q27" s="48">
        <v>649675</v>
      </c>
      <c r="R27" s="48">
        <v>0</v>
      </c>
      <c r="S27" s="36" t="s">
        <v>38</v>
      </c>
    </row>
    <row r="28" spans="1:19">
      <c r="A28" s="69" t="s">
        <v>39</v>
      </c>
      <c r="B28" s="70">
        <f>SUM(B26:B27)</f>
        <v>-9588469503</v>
      </c>
      <c r="C28" s="70">
        <f>SUM(C26:C27)</f>
        <v>-4288325582</v>
      </c>
      <c r="D28" s="70">
        <f>SUM(D26:D27)</f>
        <v>-1704980155</v>
      </c>
      <c r="E28" s="70">
        <f>SUM(E26:E27)</f>
        <v>-564190547</v>
      </c>
      <c r="F28" s="70">
        <f>SUM(F26:F27)</f>
        <v>-499993718</v>
      </c>
      <c r="G28" s="70">
        <v>-740629078</v>
      </c>
      <c r="H28" s="67">
        <f>SUM(H26:H27)</f>
        <v>-209443229</v>
      </c>
      <c r="I28" s="34">
        <f>SUM(I26:I27)</f>
        <v>-281887497</v>
      </c>
      <c r="J28" s="35">
        <f>SUM(J26:J27)</f>
        <v>-46298987</v>
      </c>
      <c r="K28" s="35">
        <f>SUM(K26:K27)</f>
        <v>-207104840</v>
      </c>
      <c r="L28" s="35">
        <f t="shared" ref="L28:R28" si="4">SUM(L26:L27)</f>
        <v>-208633048</v>
      </c>
      <c r="M28" s="35">
        <f t="shared" si="4"/>
        <v>293108480</v>
      </c>
      <c r="N28" s="35">
        <f t="shared" si="4"/>
        <v>387609104</v>
      </c>
      <c r="O28" s="35">
        <f t="shared" si="4"/>
        <v>241372197</v>
      </c>
      <c r="P28" s="35">
        <f t="shared" si="4"/>
        <v>69716229</v>
      </c>
      <c r="Q28" s="35">
        <f t="shared" si="4"/>
        <v>861146</v>
      </c>
      <c r="R28" s="68">
        <f t="shared" si="4"/>
        <v>0</v>
      </c>
      <c r="S28" s="52"/>
    </row>
    <row r="29" spans="1:19">
      <c r="A29" s="31" t="s">
        <v>40</v>
      </c>
      <c r="B29" s="32">
        <v>-963495720</v>
      </c>
      <c r="C29" s="32">
        <v>-268146279</v>
      </c>
      <c r="D29" s="32">
        <f>VLOOKUP(A29,'[1]قائمة الدخل'!A$24:B$38,2,0)</f>
        <v>-168744868</v>
      </c>
      <c r="E29" s="32">
        <v>-58262894</v>
      </c>
      <c r="F29" s="32">
        <v>-41898971</v>
      </c>
      <c r="G29" s="32">
        <v>-46563274</v>
      </c>
      <c r="H29" s="67">
        <v>-27241490</v>
      </c>
      <c r="I29" s="34">
        <v>-25126433</v>
      </c>
      <c r="J29" s="35">
        <v>-25184852</v>
      </c>
      <c r="K29" s="35">
        <v>-24746326</v>
      </c>
      <c r="L29" s="35">
        <v>-25933663</v>
      </c>
      <c r="M29" s="35">
        <v>44141834</v>
      </c>
      <c r="N29" s="35">
        <v>47896600</v>
      </c>
      <c r="O29" s="35">
        <v>54026478</v>
      </c>
      <c r="P29" s="35">
        <v>28501559</v>
      </c>
      <c r="Q29" s="35">
        <v>726444</v>
      </c>
      <c r="R29" s="68" t="s">
        <v>15</v>
      </c>
      <c r="S29" s="52" t="s">
        <v>41</v>
      </c>
    </row>
    <row r="30" spans="1:19">
      <c r="A30" s="31" t="s">
        <v>42</v>
      </c>
      <c r="B30" s="32">
        <v>-3342616103</v>
      </c>
      <c r="C30" s="32">
        <v>-2654209952</v>
      </c>
      <c r="D30" s="32">
        <v>-234126174</v>
      </c>
      <c r="E30" s="32">
        <v>-85711491</v>
      </c>
      <c r="F30" s="32">
        <v>-73079936</v>
      </c>
      <c r="G30" s="32">
        <v>-88347986</v>
      </c>
      <c r="H30" s="67">
        <v>-28763945</v>
      </c>
      <c r="I30" s="34">
        <v>-20223526</v>
      </c>
      <c r="J30" s="35">
        <v>-10759786</v>
      </c>
      <c r="K30" s="35">
        <v>-8359531</v>
      </c>
      <c r="L30" s="35">
        <v>-10516340</v>
      </c>
      <c r="M30" s="35">
        <v>10994872</v>
      </c>
      <c r="N30" s="35">
        <v>15619947</v>
      </c>
      <c r="O30" s="35">
        <v>14151299</v>
      </c>
      <c r="P30" s="35">
        <v>5013874</v>
      </c>
      <c r="Q30" s="35">
        <v>542050</v>
      </c>
      <c r="R30" s="68" t="s">
        <v>15</v>
      </c>
      <c r="S30" s="52" t="s">
        <v>43</v>
      </c>
    </row>
    <row r="31" spans="1:19" s="78" customFormat="1" hidden="1">
      <c r="A31" s="71" t="s">
        <v>44</v>
      </c>
      <c r="B31" s="32"/>
      <c r="C31" s="32"/>
      <c r="D31" s="32">
        <f>VLOOKUP(A31,'[1]قائمة الدخل'!A$24:B$38,2,0)</f>
        <v>0</v>
      </c>
      <c r="E31" s="32"/>
      <c r="F31" s="32"/>
      <c r="G31" s="72"/>
      <c r="H31" s="73"/>
      <c r="I31" s="74"/>
      <c r="J31" s="75"/>
      <c r="K31" s="75"/>
      <c r="L31" s="75"/>
      <c r="M31" s="75"/>
      <c r="N31" s="75"/>
      <c r="O31" s="75"/>
      <c r="P31" s="75"/>
      <c r="Q31" s="74"/>
      <c r="R31" s="76" t="s">
        <v>15</v>
      </c>
      <c r="S31" s="77" t="s">
        <v>45</v>
      </c>
    </row>
    <row r="32" spans="1:19">
      <c r="A32" s="31" t="s">
        <v>46</v>
      </c>
      <c r="B32" s="32">
        <v>0</v>
      </c>
      <c r="C32" s="32">
        <v>0</v>
      </c>
      <c r="D32" s="32">
        <f>VLOOKUP(A32,'[1]قائمة الدخل'!A$24:B$38,2,0)</f>
        <v>0</v>
      </c>
      <c r="E32" s="32">
        <v>0</v>
      </c>
      <c r="F32" s="32">
        <v>0</v>
      </c>
      <c r="G32" s="32">
        <v>-2997056</v>
      </c>
      <c r="H32" s="67">
        <v>-6295576</v>
      </c>
      <c r="I32" s="34">
        <v>-945107</v>
      </c>
      <c r="J32" s="51" t="s">
        <v>15</v>
      </c>
      <c r="K32" s="35">
        <v>-4390908</v>
      </c>
      <c r="L32" s="51" t="s">
        <v>15</v>
      </c>
      <c r="M32" s="51" t="s">
        <v>15</v>
      </c>
      <c r="N32" s="51" t="s">
        <v>15</v>
      </c>
      <c r="O32" s="51" t="s">
        <v>15</v>
      </c>
      <c r="P32" s="51" t="s">
        <v>15</v>
      </c>
      <c r="Q32" s="51" t="s">
        <v>15</v>
      </c>
      <c r="R32" s="51" t="s">
        <v>15</v>
      </c>
      <c r="S32" s="52"/>
    </row>
    <row r="33" spans="1:19" s="63" customFormat="1">
      <c r="A33" s="79" t="s">
        <v>47</v>
      </c>
      <c r="B33" s="80"/>
      <c r="C33" s="80">
        <v>-6099040</v>
      </c>
      <c r="D33" s="80">
        <f>VLOOKUP(A33,'[1]قائمة الدخل'!A$24:B$38,2,0)</f>
        <v>-3281109</v>
      </c>
      <c r="E33" s="80">
        <v>-7126066</v>
      </c>
      <c r="F33" s="80"/>
      <c r="G33" s="80"/>
      <c r="H33" s="81"/>
      <c r="I33" s="82"/>
      <c r="J33" s="83"/>
      <c r="K33" s="84"/>
      <c r="L33" s="83"/>
      <c r="M33" s="83"/>
      <c r="N33" s="83"/>
      <c r="O33" s="83"/>
      <c r="P33" s="83"/>
      <c r="Q33" s="83"/>
      <c r="R33" s="83"/>
      <c r="S33" s="62"/>
    </row>
    <row r="34" spans="1:19">
      <c r="A34" s="31" t="s">
        <v>27</v>
      </c>
      <c r="B34" s="32">
        <v>15827019145</v>
      </c>
      <c r="C34" s="32">
        <v>681192503</v>
      </c>
      <c r="D34" s="32">
        <f>VLOOKUP(A34,'[1]قائمة الدخل'!A$24:B$38,2,0)</f>
        <v>0</v>
      </c>
      <c r="E34" s="32">
        <v>0</v>
      </c>
      <c r="F34" s="32">
        <v>-11811215</v>
      </c>
      <c r="G34" s="32">
        <v>-30954164</v>
      </c>
      <c r="H34" s="67">
        <v>-137884476</v>
      </c>
      <c r="I34" s="51" t="s">
        <v>15</v>
      </c>
      <c r="J34" s="51" t="s">
        <v>15</v>
      </c>
      <c r="K34" s="51" t="s">
        <v>15</v>
      </c>
      <c r="L34" s="51" t="s">
        <v>15</v>
      </c>
      <c r="M34" s="51" t="s">
        <v>15</v>
      </c>
      <c r="N34" s="51" t="s">
        <v>15</v>
      </c>
      <c r="O34" s="51" t="s">
        <v>15</v>
      </c>
      <c r="P34" s="51" t="s">
        <v>15</v>
      </c>
      <c r="Q34" s="51" t="s">
        <v>15</v>
      </c>
      <c r="R34" s="51" t="s">
        <v>15</v>
      </c>
      <c r="S34" s="52"/>
    </row>
    <row r="35" spans="1:19">
      <c r="A35" s="31" t="s">
        <v>28</v>
      </c>
      <c r="B35" s="32">
        <v>132679366</v>
      </c>
      <c r="C35" s="32">
        <v>29676274</v>
      </c>
      <c r="D35" s="32">
        <f>VLOOKUP(A35,'[1]قائمة الدخل'!A$24:B$38,2,0)</f>
        <v>-672104</v>
      </c>
      <c r="E35" s="32">
        <v>-5908237</v>
      </c>
      <c r="F35" s="32">
        <v>-1187135</v>
      </c>
      <c r="G35" s="32"/>
      <c r="H35" s="67" t="s">
        <v>15</v>
      </c>
      <c r="I35" s="34">
        <v>-23358337</v>
      </c>
      <c r="J35" s="51" t="s">
        <v>15</v>
      </c>
      <c r="K35" s="51" t="s">
        <v>15</v>
      </c>
      <c r="L35" s="51" t="s">
        <v>15</v>
      </c>
      <c r="M35" s="51" t="s">
        <v>15</v>
      </c>
      <c r="N35" s="51" t="s">
        <v>15</v>
      </c>
      <c r="O35" s="51" t="s">
        <v>15</v>
      </c>
      <c r="P35" s="51" t="s">
        <v>15</v>
      </c>
      <c r="Q35" s="51" t="s">
        <v>15</v>
      </c>
      <c r="R35" s="51" t="s">
        <v>15</v>
      </c>
      <c r="S35" s="52"/>
    </row>
    <row r="36" spans="1:19">
      <c r="A36" s="31" t="s">
        <v>48</v>
      </c>
      <c r="B36" s="32"/>
      <c r="C36" s="32">
        <v>0</v>
      </c>
      <c r="D36" s="32">
        <f>VLOOKUP(A36,'[1]قائمة الدخل'!A$24:B$38,2,0)</f>
        <v>0</v>
      </c>
      <c r="E36" s="32">
        <v>0</v>
      </c>
      <c r="F36" s="32">
        <v>0</v>
      </c>
      <c r="G36" s="32">
        <v>-297464901</v>
      </c>
      <c r="H36" s="67">
        <v>-207626232</v>
      </c>
      <c r="I36" s="34">
        <v>-194970532</v>
      </c>
      <c r="J36" s="35">
        <v>-152162611</v>
      </c>
      <c r="K36" s="35">
        <v>-138147038</v>
      </c>
      <c r="L36" s="51" t="s">
        <v>15</v>
      </c>
      <c r="M36" s="51" t="s">
        <v>15</v>
      </c>
      <c r="N36" s="51" t="s">
        <v>15</v>
      </c>
      <c r="O36" s="51" t="s">
        <v>15</v>
      </c>
      <c r="P36" s="51" t="s">
        <v>15</v>
      </c>
      <c r="Q36" s="51" t="s">
        <v>15</v>
      </c>
      <c r="R36" s="51" t="s">
        <v>15</v>
      </c>
      <c r="S36" s="52"/>
    </row>
    <row r="37" spans="1:19">
      <c r="A37" s="31" t="s">
        <v>49</v>
      </c>
      <c r="B37" s="32"/>
      <c r="C37" s="32">
        <v>0</v>
      </c>
      <c r="D37" s="32">
        <f>VLOOKUP(A37,'[1]قائمة الدخل'!A$24:B$38,2,0)</f>
        <v>0</v>
      </c>
      <c r="E37" s="32"/>
      <c r="F37" s="32">
        <v>0</v>
      </c>
      <c r="G37" s="32">
        <v>-1383750</v>
      </c>
      <c r="H37" s="67">
        <v>-1127500</v>
      </c>
      <c r="I37" s="34">
        <v>-2650000</v>
      </c>
      <c r="J37" s="51" t="s">
        <v>15</v>
      </c>
      <c r="K37" s="51" t="s">
        <v>15</v>
      </c>
      <c r="L37" s="51" t="s">
        <v>15</v>
      </c>
      <c r="M37" s="51" t="s">
        <v>15</v>
      </c>
      <c r="N37" s="51" t="s">
        <v>15</v>
      </c>
      <c r="O37" s="51" t="s">
        <v>15</v>
      </c>
      <c r="P37" s="51" t="s">
        <v>15</v>
      </c>
      <c r="Q37" s="51" t="s">
        <v>15</v>
      </c>
      <c r="R37" s="51" t="s">
        <v>15</v>
      </c>
      <c r="S37" s="52"/>
    </row>
    <row r="38" spans="1:19" ht="21">
      <c r="A38" s="31" t="s">
        <v>50</v>
      </c>
      <c r="B38" s="32"/>
      <c r="C38" s="32"/>
      <c r="D38" s="32">
        <f>VLOOKUP(A38,'[1]قائمة الدخل'!A$24:B$38,2,0)</f>
        <v>-20402961</v>
      </c>
      <c r="E38" s="32">
        <v>-9432268</v>
      </c>
      <c r="F38" s="32">
        <v>-4518522</v>
      </c>
      <c r="G38" s="37">
        <v>-9749363</v>
      </c>
      <c r="H38" s="38">
        <v>-4558217</v>
      </c>
      <c r="I38" s="39">
        <v>-5574364</v>
      </c>
      <c r="J38" s="36">
        <v>-4814721</v>
      </c>
      <c r="K38" s="36">
        <v>-3971370</v>
      </c>
      <c r="L38" s="36">
        <v>-3844522</v>
      </c>
      <c r="M38" s="36">
        <v>4697112</v>
      </c>
      <c r="N38" s="36">
        <v>6535740</v>
      </c>
      <c r="O38" s="36">
        <v>8388848</v>
      </c>
      <c r="P38" s="36">
        <v>4724477</v>
      </c>
      <c r="Q38" s="48" t="s">
        <v>15</v>
      </c>
      <c r="R38" s="85" t="s">
        <v>15</v>
      </c>
      <c r="S38" s="86" t="s">
        <v>51</v>
      </c>
    </row>
    <row r="39" spans="1:19">
      <c r="A39" s="41" t="s">
        <v>52</v>
      </c>
      <c r="B39" s="42">
        <f t="shared" ref="B39:R39" si="5">SUM(B28:B38)</f>
        <v>2065117185</v>
      </c>
      <c r="C39" s="42">
        <f t="shared" si="5"/>
        <v>-6505912076</v>
      </c>
      <c r="D39" s="42">
        <f t="shared" si="5"/>
        <v>-2132207371</v>
      </c>
      <c r="E39" s="42">
        <f t="shared" si="5"/>
        <v>-730631503</v>
      </c>
      <c r="F39" s="42">
        <f t="shared" si="5"/>
        <v>-632489497</v>
      </c>
      <c r="G39" s="42">
        <f t="shared" si="5"/>
        <v>-1218089572</v>
      </c>
      <c r="H39" s="43">
        <f t="shared" si="5"/>
        <v>-622940665</v>
      </c>
      <c r="I39" s="44">
        <f t="shared" si="5"/>
        <v>-554735796</v>
      </c>
      <c r="J39" s="44">
        <f t="shared" si="5"/>
        <v>-239220957</v>
      </c>
      <c r="K39" s="44">
        <f t="shared" si="5"/>
        <v>-386720013</v>
      </c>
      <c r="L39" s="44">
        <f t="shared" si="5"/>
        <v>-248927573</v>
      </c>
      <c r="M39" s="44">
        <f t="shared" si="5"/>
        <v>352942298</v>
      </c>
      <c r="N39" s="44">
        <f t="shared" si="5"/>
        <v>457661391</v>
      </c>
      <c r="O39" s="44">
        <f t="shared" si="5"/>
        <v>317938822</v>
      </c>
      <c r="P39" s="44">
        <f t="shared" si="5"/>
        <v>107956139</v>
      </c>
      <c r="Q39" s="44">
        <f t="shared" si="5"/>
        <v>2129640</v>
      </c>
      <c r="R39" s="44">
        <f t="shared" si="5"/>
        <v>0</v>
      </c>
      <c r="S39" s="41" t="s">
        <v>53</v>
      </c>
    </row>
    <row r="40" spans="1:19">
      <c r="A40" s="87" t="s">
        <v>54</v>
      </c>
      <c r="B40" s="88">
        <v>21855094467</v>
      </c>
      <c r="C40" s="88">
        <v>3328820704</v>
      </c>
      <c r="D40" s="88">
        <f>D39+D22</f>
        <v>2706411329</v>
      </c>
      <c r="E40" s="88">
        <f>E39+E22</f>
        <v>1894392934</v>
      </c>
      <c r="F40" s="88">
        <f>F39+F22</f>
        <v>606116533</v>
      </c>
      <c r="G40" s="88">
        <v>-403567415</v>
      </c>
      <c r="H40" s="67">
        <v>-78693699</v>
      </c>
      <c r="I40" s="51">
        <v>210183920</v>
      </c>
      <c r="J40" s="51">
        <v>322775824</v>
      </c>
      <c r="K40" s="51">
        <v>68321878</v>
      </c>
      <c r="L40" s="89">
        <v>78963718</v>
      </c>
      <c r="M40" s="89">
        <f>M22+M39</f>
        <v>757974420</v>
      </c>
      <c r="N40" s="89">
        <f>N22+N39</f>
        <v>1038291665</v>
      </c>
      <c r="O40" s="90">
        <f>O22+O39</f>
        <v>772700013</v>
      </c>
      <c r="P40" s="90">
        <f>P22+P39</f>
        <v>294719472</v>
      </c>
      <c r="Q40" s="90">
        <f>Q22+Q39</f>
        <v>4572550</v>
      </c>
      <c r="R40" s="51" t="s">
        <v>15</v>
      </c>
      <c r="S40" s="52" t="s">
        <v>55</v>
      </c>
    </row>
    <row r="41" spans="1:19" s="36" customFormat="1" ht="18.75">
      <c r="A41" s="36" t="s">
        <v>56</v>
      </c>
      <c r="B41" s="37">
        <v>-6028075322</v>
      </c>
      <c r="C41" s="37">
        <v>-2673615401</v>
      </c>
      <c r="D41" s="37">
        <v>-723251307</v>
      </c>
      <c r="E41" s="37">
        <v>-418489602</v>
      </c>
      <c r="F41" s="37">
        <v>-275921177</v>
      </c>
      <c r="G41" s="37">
        <v>0</v>
      </c>
      <c r="H41" s="38">
        <v>-14720924</v>
      </c>
      <c r="I41" s="48" t="s">
        <v>15</v>
      </c>
      <c r="J41" s="48">
        <v>-137871897</v>
      </c>
      <c r="K41" s="48" t="s">
        <v>15</v>
      </c>
      <c r="L41" s="48" t="s">
        <v>15</v>
      </c>
      <c r="M41" s="48" t="s">
        <v>15</v>
      </c>
      <c r="N41" s="48" t="s">
        <v>15</v>
      </c>
      <c r="O41" s="48" t="s">
        <v>15</v>
      </c>
      <c r="P41" s="48" t="s">
        <v>15</v>
      </c>
      <c r="Q41" s="48" t="s">
        <v>15</v>
      </c>
      <c r="R41" s="48" t="s">
        <v>15</v>
      </c>
    </row>
    <row r="42" spans="1:19">
      <c r="A42" s="91" t="s">
        <v>57</v>
      </c>
      <c r="B42" s="92">
        <f t="shared" ref="B42:R42" si="6">SUM(B40:B41)</f>
        <v>15827019145</v>
      </c>
      <c r="C42" s="92">
        <f t="shared" si="6"/>
        <v>655205303</v>
      </c>
      <c r="D42" s="92">
        <f t="shared" si="6"/>
        <v>1983160022</v>
      </c>
      <c r="E42" s="92">
        <f t="shared" si="6"/>
        <v>1475903332</v>
      </c>
      <c r="F42" s="92">
        <f t="shared" si="6"/>
        <v>330195356</v>
      </c>
      <c r="G42" s="92">
        <f t="shared" si="6"/>
        <v>-403567415</v>
      </c>
      <c r="H42" s="67">
        <f t="shared" si="6"/>
        <v>-93414623</v>
      </c>
      <c r="I42" s="51">
        <f t="shared" si="6"/>
        <v>210183920</v>
      </c>
      <c r="J42" s="51">
        <f t="shared" si="6"/>
        <v>184903927</v>
      </c>
      <c r="K42" s="51">
        <f t="shared" si="6"/>
        <v>68321878</v>
      </c>
      <c r="L42" s="51">
        <f t="shared" si="6"/>
        <v>78963718</v>
      </c>
      <c r="M42" s="51">
        <f t="shared" si="6"/>
        <v>757974420</v>
      </c>
      <c r="N42" s="51">
        <f t="shared" si="6"/>
        <v>1038291665</v>
      </c>
      <c r="O42" s="51">
        <f t="shared" si="6"/>
        <v>772700013</v>
      </c>
      <c r="P42" s="51">
        <f t="shared" si="6"/>
        <v>294719472</v>
      </c>
      <c r="Q42" s="51">
        <f t="shared" si="6"/>
        <v>4572550</v>
      </c>
      <c r="R42" s="51">
        <f t="shared" si="6"/>
        <v>0</v>
      </c>
      <c r="S42" s="52"/>
    </row>
    <row r="43" spans="1:19">
      <c r="A43" s="87" t="s">
        <v>58</v>
      </c>
      <c r="B43" s="88">
        <v>0</v>
      </c>
      <c r="C43" s="88">
        <v>0</v>
      </c>
      <c r="D43" s="88"/>
      <c r="E43" s="88">
        <v>-7730619</v>
      </c>
      <c r="F43" s="88">
        <v>-14479636</v>
      </c>
      <c r="G43" s="88"/>
      <c r="H43" s="67">
        <v>-8376295</v>
      </c>
      <c r="I43" s="93" t="s">
        <v>15</v>
      </c>
      <c r="J43" s="51">
        <v>-11648915</v>
      </c>
      <c r="K43" s="51" t="s">
        <v>15</v>
      </c>
      <c r="L43" s="51" t="s">
        <v>15</v>
      </c>
      <c r="M43" s="51" t="s">
        <v>15</v>
      </c>
      <c r="N43" s="51" t="s">
        <v>15</v>
      </c>
      <c r="O43" s="51" t="s">
        <v>15</v>
      </c>
      <c r="P43" s="51" t="s">
        <v>15</v>
      </c>
      <c r="Q43" s="51" t="s">
        <v>15</v>
      </c>
      <c r="R43" s="51" t="s">
        <v>15</v>
      </c>
      <c r="S43" s="52"/>
    </row>
    <row r="44" spans="1:19">
      <c r="A44" s="31" t="s">
        <v>59</v>
      </c>
      <c r="B44" s="32">
        <v>0</v>
      </c>
      <c r="C44" s="32"/>
      <c r="D44" s="32"/>
      <c r="E44" s="32">
        <v>12593163</v>
      </c>
      <c r="F44" s="32">
        <v>0</v>
      </c>
      <c r="G44" s="32"/>
      <c r="H44" s="94" t="s">
        <v>15</v>
      </c>
      <c r="I44" s="95" t="s">
        <v>15</v>
      </c>
      <c r="J44" s="51" t="s">
        <v>15</v>
      </c>
      <c r="K44" s="51" t="s">
        <v>15</v>
      </c>
      <c r="L44" s="89">
        <v>41983554</v>
      </c>
      <c r="M44" s="51">
        <v>46003047</v>
      </c>
      <c r="N44" s="51">
        <v>23403097</v>
      </c>
      <c r="O44" s="96">
        <v>14523168</v>
      </c>
      <c r="P44" s="51">
        <v>1324865</v>
      </c>
      <c r="Q44" s="51" t="s">
        <v>15</v>
      </c>
      <c r="R44" s="97" t="s">
        <v>15</v>
      </c>
      <c r="S44" s="52" t="s">
        <v>60</v>
      </c>
    </row>
    <row r="45" spans="1:19">
      <c r="A45" s="31" t="s">
        <v>61</v>
      </c>
      <c r="B45" s="32"/>
      <c r="C45" s="32"/>
      <c r="D45" s="32"/>
      <c r="E45" s="32">
        <v>0</v>
      </c>
      <c r="F45" s="32">
        <v>0</v>
      </c>
      <c r="G45" s="32"/>
      <c r="H45" s="94" t="s">
        <v>15</v>
      </c>
      <c r="I45" s="95" t="s">
        <v>15</v>
      </c>
      <c r="J45" s="51" t="s">
        <v>15</v>
      </c>
      <c r="K45" s="51" t="s">
        <v>15</v>
      </c>
      <c r="L45" s="89">
        <v>3490308</v>
      </c>
      <c r="M45" s="51" t="s">
        <v>15</v>
      </c>
      <c r="N45" s="51" t="s">
        <v>15</v>
      </c>
      <c r="O45" s="51" t="s">
        <v>15</v>
      </c>
      <c r="P45" s="51" t="s">
        <v>15</v>
      </c>
      <c r="Q45" s="51" t="s">
        <v>15</v>
      </c>
      <c r="R45" s="51" t="s">
        <v>15</v>
      </c>
      <c r="S45" s="52" t="s">
        <v>62</v>
      </c>
    </row>
    <row r="46" spans="1:19">
      <c r="A46" s="87" t="s">
        <v>63</v>
      </c>
      <c r="B46" s="88"/>
      <c r="C46" s="88"/>
      <c r="D46" s="88"/>
      <c r="E46" s="88">
        <v>0</v>
      </c>
      <c r="F46" s="88">
        <v>0</v>
      </c>
      <c r="G46" s="88"/>
      <c r="H46" s="94" t="s">
        <v>15</v>
      </c>
      <c r="I46" s="93" t="s">
        <v>15</v>
      </c>
      <c r="J46" s="51" t="s">
        <v>15</v>
      </c>
      <c r="K46" s="51" t="s">
        <v>15</v>
      </c>
      <c r="L46" s="89">
        <v>8201578</v>
      </c>
      <c r="M46" s="51">
        <v>14470137</v>
      </c>
      <c r="N46" s="89">
        <v>6215515</v>
      </c>
      <c r="O46" s="89">
        <v>23431</v>
      </c>
      <c r="P46" s="51">
        <v>0</v>
      </c>
      <c r="Q46" s="51">
        <v>0</v>
      </c>
      <c r="R46" s="97" t="s">
        <v>15</v>
      </c>
      <c r="S46" s="52" t="s">
        <v>64</v>
      </c>
    </row>
    <row r="47" spans="1:19">
      <c r="A47" s="87" t="s">
        <v>46</v>
      </c>
      <c r="B47" s="88"/>
      <c r="C47" s="88"/>
      <c r="D47" s="88"/>
      <c r="E47" s="88">
        <v>0</v>
      </c>
      <c r="F47" s="88">
        <v>0</v>
      </c>
      <c r="G47" s="88"/>
      <c r="H47" s="94" t="s">
        <v>15</v>
      </c>
      <c r="I47" s="93" t="s">
        <v>15</v>
      </c>
      <c r="J47" s="51" t="s">
        <v>15</v>
      </c>
      <c r="K47" s="51" t="s">
        <v>15</v>
      </c>
      <c r="L47" s="89">
        <v>-3685020</v>
      </c>
      <c r="M47" s="51" t="s">
        <v>15</v>
      </c>
      <c r="N47" s="51" t="s">
        <v>15</v>
      </c>
      <c r="O47" s="51" t="s">
        <v>15</v>
      </c>
      <c r="P47" s="51" t="s">
        <v>15</v>
      </c>
      <c r="Q47" s="51" t="s">
        <v>15</v>
      </c>
      <c r="R47" s="97" t="s">
        <v>15</v>
      </c>
      <c r="S47" s="52" t="s">
        <v>65</v>
      </c>
    </row>
    <row r="48" spans="1:19" ht="18.75">
      <c r="A48" s="95" t="s">
        <v>48</v>
      </c>
      <c r="B48" s="92"/>
      <c r="C48" s="92"/>
      <c r="D48" s="92"/>
      <c r="E48" s="92">
        <v>0</v>
      </c>
      <c r="F48" s="92">
        <v>0</v>
      </c>
      <c r="G48" s="92"/>
      <c r="H48" s="38" t="s">
        <v>15</v>
      </c>
      <c r="I48" s="48" t="s">
        <v>15</v>
      </c>
      <c r="J48" s="48" t="s">
        <v>15</v>
      </c>
      <c r="K48" s="48" t="s">
        <v>15</v>
      </c>
      <c r="L48" s="48">
        <v>-136878133</v>
      </c>
      <c r="M48" s="48">
        <v>-147925918</v>
      </c>
      <c r="N48" s="48">
        <v>-146694465</v>
      </c>
      <c r="O48" s="48">
        <v>-129226966</v>
      </c>
      <c r="P48" s="48">
        <f>-105141780</f>
        <v>-105141780</v>
      </c>
      <c r="Q48" s="48">
        <f>-35124156</f>
        <v>-35124156</v>
      </c>
      <c r="R48" s="68" t="s">
        <v>15</v>
      </c>
      <c r="S48" s="52" t="s">
        <v>66</v>
      </c>
    </row>
    <row r="49" spans="1:19">
      <c r="A49" s="41" t="s">
        <v>67</v>
      </c>
      <c r="B49" s="42">
        <f t="shared" ref="B49:R49" si="7">SUM(B42:B48)</f>
        <v>15827019145</v>
      </c>
      <c r="C49" s="42">
        <f t="shared" si="7"/>
        <v>655205303</v>
      </c>
      <c r="D49" s="42">
        <f t="shared" si="7"/>
        <v>1983160022</v>
      </c>
      <c r="E49" s="42">
        <f t="shared" si="7"/>
        <v>1480765876</v>
      </c>
      <c r="F49" s="42">
        <f t="shared" si="7"/>
        <v>315715720</v>
      </c>
      <c r="G49" s="43">
        <f t="shared" si="7"/>
        <v>-403567415</v>
      </c>
      <c r="H49" s="43">
        <f t="shared" si="7"/>
        <v>-101790918</v>
      </c>
      <c r="I49" s="44">
        <f t="shared" si="7"/>
        <v>210183920</v>
      </c>
      <c r="J49" s="44">
        <f t="shared" si="7"/>
        <v>173255012</v>
      </c>
      <c r="K49" s="44">
        <f t="shared" si="7"/>
        <v>68321878</v>
      </c>
      <c r="L49" s="44">
        <f t="shared" si="7"/>
        <v>-7923995</v>
      </c>
      <c r="M49" s="44">
        <f t="shared" si="7"/>
        <v>670521686</v>
      </c>
      <c r="N49" s="44">
        <f>SUM(N42:N48)</f>
        <v>921215812</v>
      </c>
      <c r="O49" s="44">
        <f t="shared" si="7"/>
        <v>658019646</v>
      </c>
      <c r="P49" s="44">
        <f t="shared" si="7"/>
        <v>190902557</v>
      </c>
      <c r="Q49" s="44">
        <f t="shared" si="7"/>
        <v>-30551606</v>
      </c>
      <c r="R49" s="44">
        <f t="shared" si="7"/>
        <v>0</v>
      </c>
      <c r="S49" s="41" t="s">
        <v>68</v>
      </c>
    </row>
    <row r="50" spans="1:19">
      <c r="A50" s="31" t="s">
        <v>69</v>
      </c>
      <c r="B50" s="32">
        <v>1183214363</v>
      </c>
      <c r="C50" s="32">
        <v>885933464</v>
      </c>
      <c r="D50" s="32">
        <v>211874786</v>
      </c>
      <c r="E50" s="32">
        <v>103256529</v>
      </c>
      <c r="F50" s="32">
        <v>45693</v>
      </c>
      <c r="G50" s="32">
        <v>-1992</v>
      </c>
      <c r="H50" s="67"/>
      <c r="I50" s="35"/>
      <c r="J50" s="35"/>
      <c r="K50" s="35"/>
      <c r="L50" s="35"/>
      <c r="M50" s="35"/>
      <c r="N50" s="98"/>
      <c r="O50" s="35"/>
      <c r="P50" s="35"/>
      <c r="Q50" s="35"/>
      <c r="R50" s="68"/>
      <c r="S50" s="52" t="s">
        <v>70</v>
      </c>
    </row>
    <row r="51" spans="1:19">
      <c r="A51" s="41" t="s">
        <v>71</v>
      </c>
      <c r="B51" s="99">
        <f t="shared" ref="B51:G51" si="8">SUM(B49:B50)</f>
        <v>17010233508</v>
      </c>
      <c r="C51" s="99">
        <f t="shared" si="8"/>
        <v>1541138767</v>
      </c>
      <c r="D51" s="99">
        <f t="shared" si="8"/>
        <v>2195034808</v>
      </c>
      <c r="E51" s="99">
        <f t="shared" si="8"/>
        <v>1584022405</v>
      </c>
      <c r="F51" s="99">
        <f t="shared" si="8"/>
        <v>315761413</v>
      </c>
      <c r="G51" s="100">
        <f t="shared" si="8"/>
        <v>-403569407</v>
      </c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1" t="s">
        <v>72</v>
      </c>
    </row>
    <row r="52" spans="1:19" ht="18.75">
      <c r="A52" s="23" t="s">
        <v>73</v>
      </c>
      <c r="B52" s="24"/>
      <c r="C52" s="24"/>
      <c r="D52" s="24"/>
      <c r="E52" s="24"/>
      <c r="F52" s="24"/>
      <c r="G52" s="24"/>
      <c r="H52" s="25"/>
      <c r="I52" s="35"/>
      <c r="J52" s="35"/>
      <c r="K52" s="35"/>
      <c r="L52" s="23"/>
      <c r="M52" s="69"/>
      <c r="N52" s="98"/>
      <c r="O52" s="36"/>
      <c r="P52" s="36"/>
      <c r="Q52" s="36"/>
      <c r="R52" s="68"/>
      <c r="S52" s="102" t="s">
        <v>74</v>
      </c>
    </row>
    <row r="53" spans="1:19">
      <c r="A53" s="31" t="s">
        <v>21</v>
      </c>
      <c r="B53" s="32">
        <v>93595584</v>
      </c>
      <c r="C53" s="32">
        <v>28995113</v>
      </c>
      <c r="D53" s="32">
        <f>VLOOKUP(A53,'[1]قائمة الدخل'!A$54:B$65,2,0)</f>
        <v>73305213</v>
      </c>
      <c r="E53" s="32">
        <v>50310785</v>
      </c>
      <c r="F53" s="32">
        <v>29718350</v>
      </c>
      <c r="G53" s="103">
        <v>43595028</v>
      </c>
      <c r="H53" s="67">
        <v>42945615</v>
      </c>
      <c r="I53" s="35">
        <v>56496814</v>
      </c>
      <c r="J53" s="35">
        <v>60065961</v>
      </c>
      <c r="K53" s="35">
        <v>45107620</v>
      </c>
      <c r="L53" s="35">
        <v>39920164</v>
      </c>
      <c r="M53" s="35">
        <v>42769742</v>
      </c>
      <c r="N53" s="98">
        <v>43150518</v>
      </c>
      <c r="O53" s="35">
        <v>36255688</v>
      </c>
      <c r="P53" s="35">
        <v>60417154</v>
      </c>
      <c r="Q53" s="35">
        <v>49117896</v>
      </c>
      <c r="R53" s="68" t="s">
        <v>15</v>
      </c>
      <c r="S53" s="52" t="s">
        <v>75</v>
      </c>
    </row>
    <row r="54" spans="1:19">
      <c r="A54" s="31" t="s">
        <v>76</v>
      </c>
      <c r="B54" s="32">
        <v>417777990</v>
      </c>
      <c r="C54" s="32">
        <v>220684050</v>
      </c>
      <c r="D54" s="32">
        <f>VLOOKUP(A54,'[1]قائمة الدخل'!A$54:B$65,2,0)</f>
        <v>184433450</v>
      </c>
      <c r="E54" s="32">
        <v>20414910</v>
      </c>
      <c r="F54" s="32">
        <v>58306865</v>
      </c>
      <c r="G54" s="103">
        <v>42849250</v>
      </c>
      <c r="H54" s="67">
        <v>45137055</v>
      </c>
      <c r="I54" s="35">
        <v>29268169</v>
      </c>
      <c r="J54" s="35">
        <v>31407960</v>
      </c>
      <c r="K54" s="35">
        <v>24621875</v>
      </c>
      <c r="L54" s="35">
        <v>18013125</v>
      </c>
      <c r="M54" s="35">
        <v>13808500</v>
      </c>
      <c r="N54" s="98">
        <v>10427769</v>
      </c>
      <c r="O54" s="35">
        <v>78412258</v>
      </c>
      <c r="P54" s="35">
        <v>0</v>
      </c>
      <c r="Q54" s="35">
        <v>0</v>
      </c>
      <c r="R54" s="68" t="s">
        <v>15</v>
      </c>
      <c r="S54" s="52" t="s">
        <v>77</v>
      </c>
    </row>
    <row r="55" spans="1:19">
      <c r="A55" s="31" t="s">
        <v>23</v>
      </c>
      <c r="B55" s="32"/>
      <c r="C55" s="32">
        <v>0</v>
      </c>
      <c r="D55" s="32">
        <f>VLOOKUP(A55,'[1]قائمة الدخل'!A$54:B$65,2,0)</f>
        <v>0</v>
      </c>
      <c r="E55" s="32">
        <v>0</v>
      </c>
      <c r="F55" s="32">
        <v>1500000986</v>
      </c>
      <c r="G55" s="103">
        <v>953418083</v>
      </c>
      <c r="H55" s="67">
        <v>111960949</v>
      </c>
      <c r="I55" s="51" t="s">
        <v>15</v>
      </c>
      <c r="J55" s="51" t="s">
        <v>15</v>
      </c>
      <c r="K55" s="51" t="s">
        <v>15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52" t="s">
        <v>78</v>
      </c>
    </row>
    <row r="56" spans="1:19">
      <c r="A56" s="31" t="s">
        <v>79</v>
      </c>
      <c r="B56" s="32"/>
      <c r="C56" s="32">
        <v>0</v>
      </c>
      <c r="D56" s="32">
        <f>VLOOKUP(A56,'[1]قائمة الدخل'!A$54:B$65,2,0)</f>
        <v>10370914</v>
      </c>
      <c r="E56" s="32">
        <v>10163400</v>
      </c>
      <c r="F56" s="32"/>
      <c r="G56" s="103">
        <v>23890000</v>
      </c>
      <c r="H56" s="67" t="s">
        <v>15</v>
      </c>
      <c r="I56" s="51" t="s">
        <v>15</v>
      </c>
      <c r="J56" s="51" t="s">
        <v>15</v>
      </c>
      <c r="K56" s="51" t="s">
        <v>15</v>
      </c>
      <c r="L56" s="51">
        <v>12000</v>
      </c>
      <c r="M56" s="35">
        <v>12500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52" t="s">
        <v>80</v>
      </c>
    </row>
    <row r="57" spans="1:19">
      <c r="A57" s="31" t="s">
        <v>81</v>
      </c>
      <c r="B57" s="32"/>
      <c r="C57" s="32">
        <v>0</v>
      </c>
      <c r="D57" s="32">
        <f>VLOOKUP(A57,'[1]قائمة الدخل'!A$54:B$65,2,0)</f>
        <v>0</v>
      </c>
      <c r="E57" s="32"/>
      <c r="F57" s="32">
        <v>1110000</v>
      </c>
      <c r="G57" s="103"/>
      <c r="H57" s="67"/>
      <c r="I57" s="51"/>
      <c r="J57" s="51"/>
      <c r="K57" s="51"/>
      <c r="L57" s="51"/>
      <c r="M57" s="35"/>
      <c r="N57" s="35"/>
      <c r="O57" s="35"/>
      <c r="P57" s="35"/>
      <c r="Q57" s="35"/>
      <c r="R57" s="35"/>
      <c r="S57" s="52"/>
    </row>
    <row r="58" spans="1:19">
      <c r="A58" s="31" t="s">
        <v>25</v>
      </c>
      <c r="B58" s="32"/>
      <c r="C58" s="32">
        <v>0</v>
      </c>
      <c r="D58" s="32">
        <f>VLOOKUP(A58,'[1]قائمة الدخل'!A$54:B$65,2,0)</f>
        <v>0</v>
      </c>
      <c r="E58" s="32"/>
      <c r="F58" s="32"/>
      <c r="G58" s="103">
        <v>0</v>
      </c>
      <c r="H58" s="67" t="s">
        <v>15</v>
      </c>
      <c r="I58" s="51">
        <v>11127120</v>
      </c>
      <c r="J58" s="51" t="s">
        <v>15</v>
      </c>
      <c r="K58" s="51" t="s">
        <v>15</v>
      </c>
      <c r="L58" s="35">
        <v>18629904</v>
      </c>
      <c r="M58" s="51" t="s">
        <v>15</v>
      </c>
      <c r="N58" s="51" t="s">
        <v>15</v>
      </c>
      <c r="O58" s="51" t="s">
        <v>15</v>
      </c>
      <c r="P58" s="51" t="s">
        <v>15</v>
      </c>
      <c r="Q58" s="51" t="s">
        <v>15</v>
      </c>
      <c r="R58" s="51" t="s">
        <v>15</v>
      </c>
      <c r="S58" s="52" t="s">
        <v>82</v>
      </c>
    </row>
    <row r="59" spans="1:19">
      <c r="A59" s="31" t="s">
        <v>24</v>
      </c>
      <c r="B59" s="32"/>
      <c r="C59" s="32">
        <v>0</v>
      </c>
      <c r="D59" s="32">
        <f>VLOOKUP(A59,'[1]قائمة الدخل'!A$54:B$65,2,0)</f>
        <v>7841716</v>
      </c>
      <c r="E59" s="32"/>
      <c r="F59" s="32">
        <v>789370</v>
      </c>
      <c r="G59" s="103"/>
      <c r="H59" s="67"/>
      <c r="I59" s="51"/>
      <c r="J59" s="51"/>
      <c r="K59" s="51"/>
      <c r="L59" s="35"/>
      <c r="M59" s="51"/>
      <c r="N59" s="51"/>
      <c r="O59" s="51"/>
      <c r="P59" s="51"/>
      <c r="Q59" s="51"/>
      <c r="R59" s="51"/>
      <c r="S59" s="52"/>
    </row>
    <row r="60" spans="1:19">
      <c r="A60" s="31" t="s">
        <v>83</v>
      </c>
      <c r="B60" s="32"/>
      <c r="C60" s="32"/>
      <c r="D60" s="32">
        <f>VLOOKUP(A60,'[1]قائمة الدخل'!A$54:B$65,2,0)</f>
        <v>0</v>
      </c>
      <c r="E60" s="32"/>
      <c r="F60" s="32">
        <v>83759446</v>
      </c>
      <c r="G60" s="103">
        <v>0</v>
      </c>
      <c r="H60" s="67"/>
      <c r="I60" s="51" t="s">
        <v>15</v>
      </c>
      <c r="J60" s="51" t="s">
        <v>15</v>
      </c>
      <c r="K60" s="35">
        <v>75380396</v>
      </c>
      <c r="L60" s="51" t="s">
        <v>15</v>
      </c>
      <c r="M60" s="51" t="s">
        <v>15</v>
      </c>
      <c r="N60" s="51" t="s">
        <v>15</v>
      </c>
      <c r="O60" s="51" t="s">
        <v>15</v>
      </c>
      <c r="P60" s="51" t="s">
        <v>15</v>
      </c>
      <c r="Q60" s="51" t="s">
        <v>15</v>
      </c>
      <c r="R60" s="51" t="s">
        <v>15</v>
      </c>
      <c r="S60" s="52" t="s">
        <v>84</v>
      </c>
    </row>
    <row r="61" spans="1:19">
      <c r="A61" s="31" t="s">
        <v>56</v>
      </c>
      <c r="B61" s="32">
        <v>6028075322</v>
      </c>
      <c r="C61" s="32">
        <v>2673615401</v>
      </c>
      <c r="D61" s="32">
        <f>VLOOKUP(A61,'[1]قائمة الدخل'!A$54:B$65,2,0)</f>
        <v>723251307</v>
      </c>
      <c r="E61" s="32">
        <v>418489602</v>
      </c>
      <c r="F61" s="32">
        <v>275921177</v>
      </c>
      <c r="G61" s="103">
        <v>0</v>
      </c>
      <c r="H61" s="67">
        <v>14720924</v>
      </c>
      <c r="I61" s="51" t="s">
        <v>15</v>
      </c>
      <c r="J61" s="51">
        <v>137871897</v>
      </c>
      <c r="K61" s="51" t="s">
        <v>15</v>
      </c>
      <c r="L61" s="51" t="s">
        <v>15</v>
      </c>
      <c r="M61" s="51" t="s">
        <v>15</v>
      </c>
      <c r="N61" s="51" t="s">
        <v>15</v>
      </c>
      <c r="O61" s="51" t="s">
        <v>15</v>
      </c>
      <c r="P61" s="51" t="s">
        <v>15</v>
      </c>
      <c r="Q61" s="51" t="s">
        <v>15</v>
      </c>
      <c r="R61" s="51" t="s">
        <v>15</v>
      </c>
      <c r="S61" s="52"/>
    </row>
    <row r="62" spans="1:19">
      <c r="A62" s="31" t="s">
        <v>85</v>
      </c>
      <c r="B62" s="32">
        <v>14627107106</v>
      </c>
      <c r="C62" s="32">
        <v>795582107</v>
      </c>
      <c r="D62" s="32">
        <f>VLOOKUP(A62,'[1]قائمة الدخل'!A$54:B$65,2,0)</f>
        <v>2090205008</v>
      </c>
      <c r="E62" s="32">
        <v>1274192828</v>
      </c>
      <c r="F62" s="32"/>
      <c r="G62" s="103">
        <v>0</v>
      </c>
      <c r="H62" s="67" t="s">
        <v>15</v>
      </c>
      <c r="I62" s="51">
        <v>394141957</v>
      </c>
      <c r="J62" s="51">
        <v>994193</v>
      </c>
      <c r="K62" s="35">
        <v>1484864</v>
      </c>
      <c r="L62" s="51" t="s">
        <v>15</v>
      </c>
      <c r="M62" s="51" t="s">
        <v>15</v>
      </c>
      <c r="N62" s="51" t="s">
        <v>15</v>
      </c>
      <c r="O62" s="51" t="s">
        <v>15</v>
      </c>
      <c r="P62" s="51" t="s">
        <v>15</v>
      </c>
      <c r="Q62" s="51" t="s">
        <v>15</v>
      </c>
      <c r="R62" s="51" t="s">
        <v>15</v>
      </c>
      <c r="S62" s="52"/>
    </row>
    <row r="63" spans="1:19" ht="18.75">
      <c r="A63" s="95" t="s">
        <v>86</v>
      </c>
      <c r="B63" s="92"/>
      <c r="C63" s="92"/>
      <c r="D63" s="92">
        <v>0</v>
      </c>
      <c r="E63" s="92">
        <v>1749216</v>
      </c>
      <c r="F63" s="92">
        <v>1952425</v>
      </c>
      <c r="G63" s="104">
        <v>480445</v>
      </c>
      <c r="H63" s="38" t="s">
        <v>15</v>
      </c>
      <c r="I63" s="48">
        <v>331036</v>
      </c>
      <c r="J63" s="48">
        <v>251084007</v>
      </c>
      <c r="K63" s="36">
        <v>68145914</v>
      </c>
      <c r="L63" s="36">
        <v>108913226</v>
      </c>
      <c r="M63" s="36">
        <v>38662975</v>
      </c>
      <c r="N63" s="105">
        <v>15861308</v>
      </c>
      <c r="O63" s="36">
        <v>34098632</v>
      </c>
      <c r="P63" s="36">
        <f>-1427224</f>
        <v>-1427224</v>
      </c>
      <c r="Q63" s="36">
        <v>4597237</v>
      </c>
      <c r="R63" s="48">
        <v>25525505</v>
      </c>
      <c r="S63" s="106" t="s">
        <v>87</v>
      </c>
    </row>
    <row r="64" spans="1:19" ht="18.75">
      <c r="A64" s="95" t="s">
        <v>88</v>
      </c>
      <c r="B64" s="92">
        <v>50504000</v>
      </c>
      <c r="C64" s="92">
        <v>74008589</v>
      </c>
      <c r="D64" s="92">
        <v>500957</v>
      </c>
      <c r="E64" s="92"/>
      <c r="F64" s="92"/>
      <c r="G64" s="104"/>
      <c r="H64" s="38"/>
      <c r="I64" s="48"/>
      <c r="J64" s="48"/>
      <c r="K64" s="36"/>
      <c r="L64" s="36"/>
      <c r="M64" s="36"/>
      <c r="N64" s="105"/>
      <c r="O64" s="36"/>
      <c r="P64" s="36"/>
      <c r="Q64" s="36"/>
      <c r="R64" s="48"/>
      <c r="S64" s="106"/>
    </row>
    <row r="65" spans="1:19">
      <c r="A65" s="41" t="s">
        <v>89</v>
      </c>
      <c r="B65" s="42">
        <f>SUM(B53:B64)</f>
        <v>21217060002</v>
      </c>
      <c r="C65" s="42">
        <f t="shared" ref="C65" si="9">SUM(C53:C63)</f>
        <v>3718876671</v>
      </c>
      <c r="D65" s="42">
        <f>SUM(D53:D64)</f>
        <v>3089908565</v>
      </c>
      <c r="E65" s="42">
        <f>SUM(E53:E64)</f>
        <v>1775320741</v>
      </c>
      <c r="F65" s="42">
        <f t="shared" ref="F65:R65" si="10">SUM(F53:F63)</f>
        <v>1951558619</v>
      </c>
      <c r="G65" s="43">
        <f t="shared" si="10"/>
        <v>1064232806</v>
      </c>
      <c r="H65" s="43">
        <f t="shared" si="10"/>
        <v>214764543</v>
      </c>
      <c r="I65" s="44">
        <f t="shared" si="10"/>
        <v>491365096</v>
      </c>
      <c r="J65" s="44">
        <f t="shared" si="10"/>
        <v>481424018</v>
      </c>
      <c r="K65" s="44">
        <f t="shared" si="10"/>
        <v>214740669</v>
      </c>
      <c r="L65" s="44">
        <f t="shared" si="10"/>
        <v>185488419</v>
      </c>
      <c r="M65" s="44">
        <f t="shared" si="10"/>
        <v>95253717</v>
      </c>
      <c r="N65" s="44">
        <f t="shared" si="10"/>
        <v>69439595</v>
      </c>
      <c r="O65" s="44">
        <f t="shared" si="10"/>
        <v>148766578</v>
      </c>
      <c r="P65" s="44">
        <f t="shared" si="10"/>
        <v>58989930</v>
      </c>
      <c r="Q65" s="44">
        <f t="shared" si="10"/>
        <v>53715133</v>
      </c>
      <c r="R65" s="41">
        <f t="shared" si="10"/>
        <v>25525505</v>
      </c>
      <c r="S65" s="41"/>
    </row>
    <row r="66" spans="1:19" s="109" customFormat="1">
      <c r="A66" s="23" t="s">
        <v>90</v>
      </c>
      <c r="B66" s="24"/>
      <c r="C66" s="24"/>
      <c r="D66" s="24"/>
      <c r="E66" s="24"/>
      <c r="F66" s="24"/>
      <c r="G66" s="24"/>
      <c r="H66" s="25"/>
      <c r="I66" s="26"/>
      <c r="J66" s="107"/>
      <c r="K66" s="107"/>
      <c r="L66" s="107"/>
      <c r="M66" s="107"/>
      <c r="N66" s="107"/>
      <c r="O66" s="107"/>
      <c r="P66" s="107"/>
      <c r="Q66" s="107"/>
      <c r="R66" s="108"/>
      <c r="S66" s="108"/>
    </row>
    <row r="67" spans="1:19">
      <c r="A67" s="31" t="s">
        <v>91</v>
      </c>
      <c r="B67" s="32">
        <v>-3582861924</v>
      </c>
      <c r="C67" s="32">
        <v>-2106450412</v>
      </c>
      <c r="D67" s="32">
        <f>VLOOKUP(A67,'[1]قائمة الدخل'!A$68:B$78,2,0)</f>
        <v>-1090157367</v>
      </c>
      <c r="E67" s="32">
        <f>-409240222-18170329</f>
        <v>-427410551</v>
      </c>
      <c r="F67" s="32">
        <v>-387270570</v>
      </c>
      <c r="G67" s="32">
        <v>-33897042</v>
      </c>
      <c r="H67" s="67">
        <v>-30509261</v>
      </c>
      <c r="I67" s="35">
        <v>-27244906</v>
      </c>
      <c r="J67" s="35">
        <v>-27212204</v>
      </c>
      <c r="K67" s="35">
        <v>-24720224</v>
      </c>
      <c r="L67" s="35">
        <v>-10262679</v>
      </c>
      <c r="M67" s="35">
        <v>-14348456</v>
      </c>
      <c r="N67" s="35">
        <v>-19235416</v>
      </c>
      <c r="O67" s="35">
        <v>-8738410</v>
      </c>
      <c r="P67" s="35">
        <f>-9449489</f>
        <v>-9449489</v>
      </c>
      <c r="Q67" s="35">
        <f>-40596887</f>
        <v>-40596887</v>
      </c>
      <c r="R67" s="51" t="s">
        <v>15</v>
      </c>
      <c r="S67" s="106" t="s">
        <v>92</v>
      </c>
    </row>
    <row r="68" spans="1:19">
      <c r="A68" s="31" t="s">
        <v>93</v>
      </c>
      <c r="B68" s="32">
        <v>13390821</v>
      </c>
      <c r="C68" s="32">
        <v>674892</v>
      </c>
      <c r="D68" s="32">
        <f>VLOOKUP(A68,'[1]قائمة الدخل'!A$68:B$78,2,0)</f>
        <v>-38837252</v>
      </c>
      <c r="E68" s="32">
        <v>0</v>
      </c>
      <c r="F68" s="32"/>
      <c r="G68" s="32"/>
      <c r="H68" s="67" t="s">
        <v>15</v>
      </c>
      <c r="I68" s="51" t="s">
        <v>15</v>
      </c>
      <c r="J68" s="51" t="s">
        <v>15</v>
      </c>
      <c r="K68" s="35">
        <v>-288618</v>
      </c>
      <c r="L68" s="95" t="s">
        <v>15</v>
      </c>
      <c r="M68" s="95" t="s">
        <v>15</v>
      </c>
      <c r="N68" s="95" t="s">
        <v>15</v>
      </c>
      <c r="O68" s="95" t="s">
        <v>15</v>
      </c>
      <c r="P68" s="95" t="s">
        <v>15</v>
      </c>
      <c r="Q68" s="95" t="s">
        <v>15</v>
      </c>
      <c r="R68" s="95" t="s">
        <v>15</v>
      </c>
      <c r="S68" s="106" t="s">
        <v>94</v>
      </c>
    </row>
    <row r="69" spans="1:19">
      <c r="A69" s="31" t="s">
        <v>95</v>
      </c>
      <c r="B69" s="32">
        <v>-736103945</v>
      </c>
      <c r="C69" s="32">
        <v>-183250291</v>
      </c>
      <c r="D69" s="32">
        <f>VLOOKUP(A69,'[1]قائمة الدخل'!A$68:B$78,2,0)</f>
        <v>-15853275</v>
      </c>
      <c r="E69" s="32">
        <v>-2506358</v>
      </c>
      <c r="F69" s="32">
        <v>-15658742</v>
      </c>
      <c r="G69" s="32">
        <v>-259617</v>
      </c>
      <c r="H69" s="67">
        <v>-2693589</v>
      </c>
      <c r="I69" s="51">
        <v>-6716363</v>
      </c>
      <c r="J69" s="51">
        <v>-8780806</v>
      </c>
      <c r="K69" s="35">
        <v>-26716</v>
      </c>
      <c r="L69" s="95" t="s">
        <v>15</v>
      </c>
      <c r="M69" s="95" t="s">
        <v>15</v>
      </c>
      <c r="N69" s="95" t="s">
        <v>15</v>
      </c>
      <c r="O69" s="95" t="s">
        <v>15</v>
      </c>
      <c r="P69" s="95" t="s">
        <v>15</v>
      </c>
      <c r="Q69" s="95" t="s">
        <v>15</v>
      </c>
      <c r="R69" s="95" t="s">
        <v>15</v>
      </c>
      <c r="S69" s="106"/>
    </row>
    <row r="70" spans="1:19">
      <c r="A70" s="31" t="s">
        <v>96</v>
      </c>
      <c r="B70" s="32">
        <v>-71633663</v>
      </c>
      <c r="C70" s="32">
        <v>-6956055</v>
      </c>
      <c r="D70" s="32">
        <f>VLOOKUP(A70,'[1]قائمة الدخل'!A$68:B$78,2,0)</f>
        <v>0</v>
      </c>
      <c r="E70" s="32">
        <v>0</v>
      </c>
      <c r="F70" s="32">
        <v>-14600000</v>
      </c>
      <c r="G70" s="32">
        <v>0</v>
      </c>
      <c r="H70" s="67">
        <v>-154988742</v>
      </c>
      <c r="I70" s="51" t="s">
        <v>15</v>
      </c>
      <c r="J70" s="51" t="s">
        <v>15</v>
      </c>
      <c r="K70" s="51" t="s">
        <v>15</v>
      </c>
      <c r="L70" s="51" t="s">
        <v>15</v>
      </c>
      <c r="M70" s="51" t="s">
        <v>15</v>
      </c>
      <c r="N70" s="51" t="s">
        <v>15</v>
      </c>
      <c r="O70" s="51" t="s">
        <v>15</v>
      </c>
      <c r="P70" s="51" t="s">
        <v>15</v>
      </c>
      <c r="Q70" s="51" t="s">
        <v>15</v>
      </c>
      <c r="R70" s="51" t="s">
        <v>15</v>
      </c>
      <c r="S70" s="106"/>
    </row>
    <row r="71" spans="1:19">
      <c r="A71" s="31" t="s">
        <v>97</v>
      </c>
      <c r="B71" s="32">
        <v>-131270485</v>
      </c>
      <c r="C71" s="32">
        <v>-94672282</v>
      </c>
      <c r="D71" s="32"/>
      <c r="E71" s="32"/>
      <c r="F71" s="32"/>
      <c r="G71" s="32"/>
      <c r="H71" s="67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106"/>
    </row>
    <row r="72" spans="1:19">
      <c r="A72" s="31" t="s">
        <v>98</v>
      </c>
      <c r="B72" s="32"/>
      <c r="C72" s="32">
        <v>-16400000</v>
      </c>
      <c r="D72" s="32">
        <f>VLOOKUP(A72,'[1]قائمة الدخل'!A$68:B$78,2,0)</f>
        <v>-2200000</v>
      </c>
      <c r="E72" s="32">
        <v>-7687500</v>
      </c>
      <c r="F72" s="32">
        <v>-3690000</v>
      </c>
      <c r="G72" s="32">
        <v>-1383750</v>
      </c>
      <c r="H72" s="67">
        <v>-1127500</v>
      </c>
      <c r="I72" s="51">
        <v>-2650000</v>
      </c>
      <c r="J72" s="51" t="s">
        <v>15</v>
      </c>
      <c r="K72" s="51" t="s">
        <v>15</v>
      </c>
      <c r="L72" s="51" t="s">
        <v>15</v>
      </c>
      <c r="M72" s="51" t="s">
        <v>15</v>
      </c>
      <c r="N72" s="51" t="s">
        <v>15</v>
      </c>
      <c r="O72" s="51" t="s">
        <v>15</v>
      </c>
      <c r="P72" s="51" t="s">
        <v>15</v>
      </c>
      <c r="Q72" s="51" t="s">
        <v>15</v>
      </c>
      <c r="R72" s="51" t="s">
        <v>15</v>
      </c>
      <c r="S72" s="106"/>
    </row>
    <row r="73" spans="1:19">
      <c r="A73" s="31" t="s">
        <v>99</v>
      </c>
      <c r="B73" s="32"/>
      <c r="C73" s="32"/>
      <c r="D73" s="32">
        <f>VLOOKUP(A73,'[1]قائمة الدخل'!A$68:B$78,2,0)</f>
        <v>0</v>
      </c>
      <c r="E73" s="32">
        <v>0</v>
      </c>
      <c r="F73" s="32">
        <v>-85459</v>
      </c>
      <c r="G73" s="32"/>
      <c r="H73" s="50" t="s">
        <v>15</v>
      </c>
      <c r="I73" s="95" t="s">
        <v>15</v>
      </c>
      <c r="J73" s="95" t="s">
        <v>15</v>
      </c>
      <c r="K73" s="95" t="s">
        <v>15</v>
      </c>
      <c r="L73" s="95" t="s">
        <v>15</v>
      </c>
      <c r="M73" s="51" t="s">
        <v>15</v>
      </c>
      <c r="N73" s="35">
        <v>-171194532</v>
      </c>
      <c r="O73" s="51">
        <v>0</v>
      </c>
      <c r="P73" s="35">
        <v>0</v>
      </c>
      <c r="Q73" s="35">
        <v>0</v>
      </c>
      <c r="R73" s="51" t="s">
        <v>15</v>
      </c>
      <c r="S73" s="106" t="s">
        <v>100</v>
      </c>
    </row>
    <row r="74" spans="1:19">
      <c r="A74" s="31" t="s">
        <v>101</v>
      </c>
      <c r="B74" s="32"/>
      <c r="C74" s="32"/>
      <c r="D74" s="32">
        <f>VLOOKUP(A74,'[1]قائمة الدخل'!A$68:B$78,2,0)</f>
        <v>0</v>
      </c>
      <c r="E74" s="32"/>
      <c r="F74" s="32"/>
      <c r="G74" s="32"/>
      <c r="H74" s="50" t="s">
        <v>15</v>
      </c>
      <c r="I74" s="95" t="s">
        <v>15</v>
      </c>
      <c r="J74" s="95" t="s">
        <v>15</v>
      </c>
      <c r="K74" s="95" t="s">
        <v>15</v>
      </c>
      <c r="L74" s="95" t="s">
        <v>15</v>
      </c>
      <c r="M74" s="51" t="s">
        <v>15</v>
      </c>
      <c r="N74" s="35">
        <v>-25000000</v>
      </c>
      <c r="O74" s="51">
        <v>0</v>
      </c>
      <c r="P74" s="35">
        <v>0</v>
      </c>
      <c r="Q74" s="35">
        <v>0</v>
      </c>
      <c r="R74" s="51" t="s">
        <v>15</v>
      </c>
      <c r="S74" s="106" t="s">
        <v>102</v>
      </c>
    </row>
    <row r="75" spans="1:19">
      <c r="A75" s="31" t="s">
        <v>103</v>
      </c>
      <c r="B75" s="32"/>
      <c r="C75" s="32"/>
      <c r="D75" s="32">
        <f>VLOOKUP(A75,'[1]قائمة الدخل'!A$68:B$78,2,0)</f>
        <v>0</v>
      </c>
      <c r="E75" s="32"/>
      <c r="F75" s="32"/>
      <c r="G75" s="32"/>
      <c r="H75" s="50" t="s">
        <v>15</v>
      </c>
      <c r="I75" s="95" t="s">
        <v>15</v>
      </c>
      <c r="J75" s="95" t="s">
        <v>15</v>
      </c>
      <c r="K75" s="95" t="s">
        <v>15</v>
      </c>
      <c r="L75" s="95" t="s">
        <v>15</v>
      </c>
      <c r="M75" s="51" t="s">
        <v>15</v>
      </c>
      <c r="N75" s="35">
        <v>0</v>
      </c>
      <c r="O75" s="51">
        <v>0</v>
      </c>
      <c r="P75" s="35">
        <v>0</v>
      </c>
      <c r="Q75" s="35">
        <v>0</v>
      </c>
      <c r="R75" s="35">
        <f>-30013600</f>
        <v>-30013600</v>
      </c>
      <c r="S75" s="106" t="s">
        <v>104</v>
      </c>
    </row>
    <row r="76" spans="1:19" s="63" customFormat="1">
      <c r="A76" s="79" t="s">
        <v>105</v>
      </c>
      <c r="B76" s="80">
        <v>0</v>
      </c>
      <c r="C76" s="80">
        <v>0</v>
      </c>
      <c r="D76" s="80">
        <f>VLOOKUP(A76,'[1]قائمة الدخل'!A$68:B$78,2,0)</f>
        <v>0</v>
      </c>
      <c r="E76" s="80">
        <v>-46000000</v>
      </c>
      <c r="F76" s="80"/>
      <c r="G76" s="80"/>
      <c r="H76" s="110"/>
      <c r="I76" s="111"/>
      <c r="J76" s="111"/>
      <c r="K76" s="111"/>
      <c r="L76" s="111"/>
      <c r="M76" s="83"/>
      <c r="N76" s="84"/>
      <c r="O76" s="83"/>
      <c r="P76" s="84"/>
      <c r="Q76" s="84"/>
      <c r="R76" s="84"/>
      <c r="S76" s="62"/>
    </row>
    <row r="77" spans="1:19">
      <c r="A77" s="31" t="s">
        <v>106</v>
      </c>
      <c r="B77" s="32"/>
      <c r="C77" s="32"/>
      <c r="D77" s="32">
        <f>VLOOKUP(A77,'[1]قائمة الدخل'!A$68:B$78,2,0)</f>
        <v>0</v>
      </c>
      <c r="E77" s="32">
        <v>-15423907</v>
      </c>
      <c r="F77" s="32"/>
      <c r="G77" s="32"/>
      <c r="H77" s="50"/>
      <c r="I77" s="95"/>
      <c r="J77" s="95"/>
      <c r="K77" s="95"/>
      <c r="L77" s="95"/>
      <c r="M77" s="51"/>
      <c r="N77" s="35"/>
      <c r="O77" s="51"/>
      <c r="P77" s="35"/>
      <c r="Q77" s="35"/>
      <c r="R77" s="35"/>
      <c r="S77" s="106"/>
    </row>
    <row r="78" spans="1:19" s="63" customFormat="1" ht="18.75">
      <c r="A78" s="79" t="s">
        <v>107</v>
      </c>
      <c r="B78" s="80">
        <v>-802365322</v>
      </c>
      <c r="C78" s="80">
        <v>-1456958876</v>
      </c>
      <c r="D78" s="80">
        <f>VLOOKUP(A78,'[1]قائمة الدخل'!A$68:B$78,2,0)</f>
        <v>-814502938</v>
      </c>
      <c r="E78" s="80">
        <v>-29002135</v>
      </c>
      <c r="F78" s="80"/>
      <c r="G78" s="58">
        <v>-83759446</v>
      </c>
      <c r="H78" s="59" t="s">
        <v>15</v>
      </c>
      <c r="I78" s="61" t="s">
        <v>15</v>
      </c>
      <c r="J78" s="61" t="s">
        <v>15</v>
      </c>
      <c r="K78" s="61" t="s">
        <v>15</v>
      </c>
      <c r="L78" s="55">
        <v>-7923995</v>
      </c>
      <c r="M78" s="55">
        <v>-35362910</v>
      </c>
      <c r="N78" s="112">
        <v>5893030</v>
      </c>
      <c r="O78" s="55">
        <v>21834086</v>
      </c>
      <c r="P78" s="55">
        <f>-25009721</f>
        <v>-25009721</v>
      </c>
      <c r="Q78" s="55">
        <f>-34810886</f>
        <v>-34810886</v>
      </c>
      <c r="R78" s="61" t="s">
        <v>15</v>
      </c>
      <c r="S78" s="62" t="s">
        <v>84</v>
      </c>
    </row>
    <row r="79" spans="1:19">
      <c r="A79" s="41" t="s">
        <v>108</v>
      </c>
      <c r="B79" s="42">
        <f t="shared" ref="B79:R79" si="11">SUM(B67:B78)</f>
        <v>-5310844518</v>
      </c>
      <c r="C79" s="42">
        <f t="shared" si="11"/>
        <v>-3864013024</v>
      </c>
      <c r="D79" s="42">
        <f t="shared" si="11"/>
        <v>-1961550832</v>
      </c>
      <c r="E79" s="42">
        <f t="shared" si="11"/>
        <v>-528030451</v>
      </c>
      <c r="F79" s="42">
        <f t="shared" si="11"/>
        <v>-421304771</v>
      </c>
      <c r="G79" s="43">
        <f t="shared" si="11"/>
        <v>-119299855</v>
      </c>
      <c r="H79" s="43">
        <f t="shared" si="11"/>
        <v>-189319092</v>
      </c>
      <c r="I79" s="44">
        <f t="shared" si="11"/>
        <v>-36611269</v>
      </c>
      <c r="J79" s="44">
        <f t="shared" si="11"/>
        <v>-35993010</v>
      </c>
      <c r="K79" s="44">
        <f t="shared" si="11"/>
        <v>-25035558</v>
      </c>
      <c r="L79" s="44">
        <f t="shared" si="11"/>
        <v>-18186674</v>
      </c>
      <c r="M79" s="44">
        <f t="shared" si="11"/>
        <v>-49711366</v>
      </c>
      <c r="N79" s="44">
        <f t="shared" si="11"/>
        <v>-209536918</v>
      </c>
      <c r="O79" s="44">
        <f t="shared" si="11"/>
        <v>13095676</v>
      </c>
      <c r="P79" s="44">
        <f t="shared" si="11"/>
        <v>-34459210</v>
      </c>
      <c r="Q79" s="44">
        <f t="shared" si="11"/>
        <v>-75407773</v>
      </c>
      <c r="R79" s="44">
        <f t="shared" si="11"/>
        <v>-30013600</v>
      </c>
      <c r="S79" s="41"/>
    </row>
    <row r="80" spans="1:19">
      <c r="A80" s="41" t="s">
        <v>109</v>
      </c>
      <c r="B80" s="42">
        <f t="shared" ref="B80:R80" si="12">B65+B79</f>
        <v>15906215484</v>
      </c>
      <c r="C80" s="42">
        <f t="shared" si="12"/>
        <v>-145136353</v>
      </c>
      <c r="D80" s="42">
        <f t="shared" si="12"/>
        <v>1128357733</v>
      </c>
      <c r="E80" s="42">
        <f t="shared" si="12"/>
        <v>1247290290</v>
      </c>
      <c r="F80" s="42">
        <f t="shared" si="12"/>
        <v>1530253848</v>
      </c>
      <c r="G80" s="43">
        <f t="shared" si="12"/>
        <v>944932951</v>
      </c>
      <c r="H80" s="43">
        <f t="shared" si="12"/>
        <v>25445451</v>
      </c>
      <c r="I80" s="44">
        <f t="shared" si="12"/>
        <v>454753827</v>
      </c>
      <c r="J80" s="44">
        <f t="shared" si="12"/>
        <v>445431008</v>
      </c>
      <c r="K80" s="44">
        <f t="shared" si="12"/>
        <v>189705111</v>
      </c>
      <c r="L80" s="44">
        <f t="shared" si="12"/>
        <v>167301745</v>
      </c>
      <c r="M80" s="44">
        <f t="shared" si="12"/>
        <v>45542351</v>
      </c>
      <c r="N80" s="44">
        <f t="shared" si="12"/>
        <v>-140097323</v>
      </c>
      <c r="O80" s="44">
        <f t="shared" si="12"/>
        <v>161862254</v>
      </c>
      <c r="P80" s="44">
        <f t="shared" si="12"/>
        <v>24530720</v>
      </c>
      <c r="Q80" s="44">
        <f t="shared" si="12"/>
        <v>-21692640</v>
      </c>
      <c r="R80" s="44">
        <f t="shared" si="12"/>
        <v>-4488095</v>
      </c>
      <c r="S80" s="101" t="s">
        <v>110</v>
      </c>
    </row>
    <row r="81" spans="1:19">
      <c r="A81" s="31" t="s">
        <v>111</v>
      </c>
      <c r="B81" s="32">
        <v>-439061381</v>
      </c>
      <c r="C81" s="32">
        <v>-45340022</v>
      </c>
      <c r="D81" s="32"/>
      <c r="E81" s="32">
        <v>-8522161</v>
      </c>
      <c r="F81" s="32"/>
      <c r="G81" s="32">
        <v>-163361715</v>
      </c>
      <c r="H81" s="67">
        <v>-23611897</v>
      </c>
      <c r="I81" s="35">
        <v>-4985765</v>
      </c>
      <c r="J81" s="35">
        <v>-27786121</v>
      </c>
      <c r="K81" s="95" t="s">
        <v>15</v>
      </c>
      <c r="L81" s="35">
        <v>-5067855</v>
      </c>
      <c r="M81" s="35">
        <v>-8215247</v>
      </c>
      <c r="N81" s="35">
        <v>-2725390</v>
      </c>
      <c r="O81" s="35">
        <v>-21037103</v>
      </c>
      <c r="P81" s="35">
        <f>-6530658</f>
        <v>-6530658</v>
      </c>
      <c r="Q81" s="35">
        <f>-1067330</f>
        <v>-1067330</v>
      </c>
      <c r="R81" s="35">
        <f>-2928418</f>
        <v>-2928418</v>
      </c>
      <c r="S81" s="106" t="s">
        <v>112</v>
      </c>
    </row>
    <row r="82" spans="1:19">
      <c r="A82" s="31" t="s">
        <v>113</v>
      </c>
      <c r="B82" s="32"/>
      <c r="C82" s="32"/>
      <c r="D82" s="32"/>
      <c r="E82" s="32"/>
      <c r="F82" s="32">
        <v>180221333</v>
      </c>
      <c r="G82" s="50" t="s">
        <v>15</v>
      </c>
      <c r="H82" s="50" t="s">
        <v>15</v>
      </c>
      <c r="I82" s="35">
        <v>3961034</v>
      </c>
      <c r="J82" s="95" t="s">
        <v>15</v>
      </c>
      <c r="K82" s="95" t="s">
        <v>15</v>
      </c>
      <c r="L82" s="95" t="s">
        <v>15</v>
      </c>
      <c r="M82" s="95" t="s">
        <v>15</v>
      </c>
      <c r="N82" s="95" t="s">
        <v>15</v>
      </c>
      <c r="O82" s="95" t="s">
        <v>15</v>
      </c>
      <c r="P82" s="95" t="s">
        <v>15</v>
      </c>
      <c r="Q82" s="95" t="s">
        <v>15</v>
      </c>
      <c r="R82" s="95" t="s">
        <v>15</v>
      </c>
      <c r="S82" s="106"/>
    </row>
    <row r="83" spans="1:19" ht="18.75">
      <c r="A83" s="31" t="s">
        <v>114</v>
      </c>
      <c r="B83" s="113"/>
      <c r="C83" s="113"/>
      <c r="D83" s="113"/>
      <c r="E83" s="113">
        <v>-2078752</v>
      </c>
      <c r="F83" s="113"/>
      <c r="G83" s="38" t="s">
        <v>15</v>
      </c>
      <c r="H83" s="38" t="s">
        <v>15</v>
      </c>
      <c r="I83" s="48">
        <v>-7422956</v>
      </c>
      <c r="J83" s="48" t="s">
        <v>15</v>
      </c>
      <c r="K83" s="48" t="s">
        <v>15</v>
      </c>
      <c r="L83" s="36">
        <v>-2102180</v>
      </c>
      <c r="M83" s="48" t="s">
        <v>15</v>
      </c>
      <c r="N83" s="48" t="s">
        <v>15</v>
      </c>
      <c r="O83" s="48" t="s">
        <v>15</v>
      </c>
      <c r="P83" s="48" t="s">
        <v>15</v>
      </c>
      <c r="Q83" s="48" t="s">
        <v>15</v>
      </c>
      <c r="R83" s="48" t="s">
        <v>15</v>
      </c>
      <c r="S83" s="106" t="s">
        <v>115</v>
      </c>
    </row>
    <row r="84" spans="1:19">
      <c r="A84" s="41" t="s">
        <v>116</v>
      </c>
      <c r="B84" s="42">
        <f t="shared" ref="B84:I84" si="13">SUM(B80:B83)</f>
        <v>15467154103</v>
      </c>
      <c r="C84" s="42">
        <f t="shared" si="13"/>
        <v>-190476375</v>
      </c>
      <c r="D84" s="42">
        <f t="shared" si="13"/>
        <v>1128357733</v>
      </c>
      <c r="E84" s="42">
        <f t="shared" si="13"/>
        <v>1236689377</v>
      </c>
      <c r="F84" s="42">
        <f t="shared" si="13"/>
        <v>1710475181</v>
      </c>
      <c r="G84" s="43">
        <f t="shared" si="13"/>
        <v>781571236</v>
      </c>
      <c r="H84" s="43">
        <f t="shared" si="13"/>
        <v>1833554</v>
      </c>
      <c r="I84" s="44">
        <f t="shared" si="13"/>
        <v>446306140</v>
      </c>
      <c r="J84" s="44">
        <v>417644887</v>
      </c>
      <c r="K84" s="44">
        <f>SUM(K80:K83)</f>
        <v>189705111</v>
      </c>
      <c r="L84" s="44">
        <f>SUM(L80:L83)</f>
        <v>160131710</v>
      </c>
      <c r="M84" s="45">
        <f>SUM(M80:M81)</f>
        <v>37327104</v>
      </c>
      <c r="N84" s="45">
        <f t="shared" ref="N84:R84" si="14">SUM(N80:N81)</f>
        <v>-142822713</v>
      </c>
      <c r="O84" s="45">
        <f t="shared" si="14"/>
        <v>140825151</v>
      </c>
      <c r="P84" s="45">
        <f t="shared" si="14"/>
        <v>18000062</v>
      </c>
      <c r="Q84" s="45">
        <f t="shared" si="14"/>
        <v>-22759970</v>
      </c>
      <c r="R84" s="45">
        <f t="shared" si="14"/>
        <v>-7416513</v>
      </c>
      <c r="S84" s="101" t="s">
        <v>117</v>
      </c>
    </row>
    <row r="85" spans="1:19">
      <c r="A85" s="87" t="s">
        <v>69</v>
      </c>
      <c r="B85" s="88">
        <v>4651069575</v>
      </c>
      <c r="C85" s="88">
        <v>6527856054</v>
      </c>
      <c r="D85" s="88">
        <v>3669472878</v>
      </c>
      <c r="E85" s="88">
        <v>1773069452</v>
      </c>
      <c r="F85" s="88">
        <v>-351325824</v>
      </c>
      <c r="G85" s="114">
        <v>-949553505</v>
      </c>
      <c r="H85" s="114">
        <v>1890664288</v>
      </c>
      <c r="I85" s="115">
        <v>294294505</v>
      </c>
      <c r="J85" s="35">
        <v>58369802</v>
      </c>
      <c r="K85" s="35">
        <v>-16478365</v>
      </c>
      <c r="L85" s="35">
        <v>151525902</v>
      </c>
      <c r="M85" s="116">
        <v>-10668727</v>
      </c>
      <c r="N85" s="116">
        <v>-29495118</v>
      </c>
      <c r="O85" s="95" t="s">
        <v>15</v>
      </c>
      <c r="P85" s="95" t="s">
        <v>15</v>
      </c>
      <c r="Q85" s="95" t="s">
        <v>15</v>
      </c>
      <c r="R85" s="95" t="s">
        <v>15</v>
      </c>
      <c r="S85" s="117" t="s">
        <v>70</v>
      </c>
    </row>
    <row r="86" spans="1:19">
      <c r="A86" s="41" t="s">
        <v>118</v>
      </c>
      <c r="B86" s="42">
        <f t="shared" ref="B86:I86" si="15">B84+B85</f>
        <v>20118223678</v>
      </c>
      <c r="C86" s="42">
        <f t="shared" si="15"/>
        <v>6337379679</v>
      </c>
      <c r="D86" s="42">
        <f t="shared" si="15"/>
        <v>4797830611</v>
      </c>
      <c r="E86" s="42">
        <f t="shared" si="15"/>
        <v>3009758829</v>
      </c>
      <c r="F86" s="42">
        <f t="shared" si="15"/>
        <v>1359149357</v>
      </c>
      <c r="G86" s="43">
        <f t="shared" si="15"/>
        <v>-167982269</v>
      </c>
      <c r="H86" s="43">
        <f t="shared" si="15"/>
        <v>1892497842</v>
      </c>
      <c r="I86" s="44">
        <f t="shared" si="15"/>
        <v>740600645</v>
      </c>
      <c r="J86" s="44">
        <v>476014689</v>
      </c>
      <c r="K86" s="44">
        <f>SUM(K84:K85)</f>
        <v>173226746</v>
      </c>
      <c r="L86" s="44">
        <f>SUM(L84:L85)</f>
        <v>311657612</v>
      </c>
      <c r="M86" s="45">
        <f t="shared" ref="M86:R86" si="16">SUM(M84:M85)</f>
        <v>26658377</v>
      </c>
      <c r="N86" s="45">
        <f t="shared" si="16"/>
        <v>-172317831</v>
      </c>
      <c r="O86" s="45">
        <f t="shared" si="16"/>
        <v>140825151</v>
      </c>
      <c r="P86" s="45">
        <f t="shared" si="16"/>
        <v>18000062</v>
      </c>
      <c r="Q86" s="45">
        <f t="shared" si="16"/>
        <v>-22759970</v>
      </c>
      <c r="R86" s="45">
        <f t="shared" si="16"/>
        <v>-7416513</v>
      </c>
      <c r="S86" s="101" t="s">
        <v>119</v>
      </c>
    </row>
    <row r="87" spans="1:19">
      <c r="A87" s="31"/>
      <c r="B87" s="32"/>
      <c r="C87" s="32"/>
      <c r="D87" s="32"/>
      <c r="E87" s="32"/>
      <c r="F87" s="32"/>
      <c r="G87" s="50"/>
      <c r="H87" s="50"/>
      <c r="I87" s="28"/>
      <c r="J87" s="35"/>
      <c r="K87" s="35"/>
      <c r="L87" s="31"/>
      <c r="M87" s="31"/>
      <c r="N87" s="98"/>
      <c r="O87" s="31"/>
      <c r="P87" s="31"/>
      <c r="Q87" s="31"/>
      <c r="R87" s="31"/>
      <c r="S87" s="31"/>
    </row>
    <row r="88" spans="1:19">
      <c r="A88" s="118" t="s">
        <v>120</v>
      </c>
      <c r="B88" s="119">
        <v>309.34300000000002</v>
      </c>
      <c r="C88" s="119">
        <v>-2.33</v>
      </c>
      <c r="D88" s="119">
        <f>D84/40000000</f>
        <v>28.208943325</v>
      </c>
      <c r="E88" s="119">
        <f>E84/40000000</f>
        <v>30.917234425</v>
      </c>
      <c r="F88" s="119">
        <v>57.02</v>
      </c>
      <c r="G88" s="120">
        <v>26.12</v>
      </c>
      <c r="H88" s="120">
        <v>0.09</v>
      </c>
      <c r="I88" s="121">
        <v>22.32</v>
      </c>
      <c r="J88" s="122">
        <v>20.88</v>
      </c>
      <c r="K88" s="122">
        <f>K84/20000000</f>
        <v>9.4852555499999998</v>
      </c>
      <c r="L88" s="122">
        <f>L84/20000000</f>
        <v>8.0065854999999999</v>
      </c>
      <c r="M88" s="123">
        <v>1.87</v>
      </c>
      <c r="N88" s="123">
        <v>-7.14</v>
      </c>
      <c r="O88" s="123">
        <v>35.21</v>
      </c>
      <c r="P88" s="123">
        <v>4.5</v>
      </c>
      <c r="Q88" s="123">
        <f>-5.69</f>
        <v>-5.69</v>
      </c>
      <c r="R88" s="123">
        <f>-1.85</f>
        <v>-1.85</v>
      </c>
      <c r="S88" s="118" t="s">
        <v>121</v>
      </c>
    </row>
    <row r="89" spans="1:19">
      <c r="N89" s="126"/>
      <c r="P89" s="127"/>
    </row>
    <row r="90" spans="1:19">
      <c r="A90" s="128" t="s">
        <v>122</v>
      </c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9"/>
      <c r="Q90" s="130" t="s">
        <v>123</v>
      </c>
      <c r="R90" s="130"/>
      <c r="S90" s="130"/>
    </row>
    <row r="91" spans="1:19">
      <c r="R91" s="130" t="s">
        <v>124</v>
      </c>
      <c r="S91" s="130"/>
    </row>
    <row r="94" spans="1:19" hidden="1">
      <c r="J94" s="131"/>
      <c r="K94" s="131"/>
      <c r="L94" s="131"/>
      <c r="M94" s="131">
        <f>L67+L78</f>
        <v>-18186674</v>
      </c>
    </row>
    <row r="96" spans="1:19">
      <c r="H96" s="124"/>
      <c r="I96" s="124"/>
      <c r="J96" s="124"/>
      <c r="K96" s="124"/>
      <c r="L96" s="131"/>
    </row>
    <row r="97" spans="8:11">
      <c r="H97" s="124"/>
      <c r="I97" s="124"/>
      <c r="J97" s="124"/>
      <c r="K97" s="124"/>
    </row>
    <row r="98" spans="8:11">
      <c r="H98" s="124"/>
      <c r="I98" s="124"/>
      <c r="J98" s="124"/>
      <c r="K98" s="124"/>
    </row>
    <row r="99" spans="8:11">
      <c r="H99" s="124"/>
      <c r="I99" s="124"/>
      <c r="J99" s="124"/>
      <c r="K99" s="124"/>
    </row>
    <row r="100" spans="8:11">
      <c r="H100" s="124"/>
      <c r="I100" s="124"/>
      <c r="J100" s="124"/>
      <c r="K100" s="124"/>
    </row>
    <row r="101" spans="8:11">
      <c r="H101" s="124"/>
      <c r="I101" s="124"/>
      <c r="J101" s="124"/>
      <c r="K101" s="124"/>
    </row>
    <row r="102" spans="8:11">
      <c r="H102" s="124"/>
      <c r="I102" s="124"/>
      <c r="J102" s="124"/>
      <c r="K102" s="124"/>
    </row>
    <row r="103" spans="8:11">
      <c r="H103" s="124"/>
      <c r="I103" s="124"/>
      <c r="J103" s="124"/>
      <c r="K103" s="124"/>
    </row>
    <row r="104" spans="8:11">
      <c r="H104" s="124"/>
      <c r="I104" s="124"/>
      <c r="J104" s="124"/>
      <c r="K104" s="124"/>
    </row>
    <row r="105" spans="8:11">
      <c r="H105" s="124"/>
      <c r="I105" s="124"/>
      <c r="J105" s="124"/>
      <c r="K105" s="124"/>
    </row>
    <row r="106" spans="8:11">
      <c r="H106" s="124"/>
      <c r="I106" s="124"/>
      <c r="J106" s="124"/>
      <c r="K106" s="124"/>
    </row>
    <row r="107" spans="8:11">
      <c r="H107" s="124"/>
      <c r="I107" s="124"/>
      <c r="J107" s="124"/>
      <c r="K107" s="124"/>
    </row>
    <row r="108" spans="8:11">
      <c r="H108" s="124"/>
      <c r="I108" s="124"/>
      <c r="J108" s="124"/>
      <c r="K108" s="124"/>
    </row>
    <row r="109" spans="8:11">
      <c r="H109" s="124"/>
      <c r="I109" s="124"/>
      <c r="J109" s="124"/>
      <c r="K109" s="124"/>
    </row>
    <row r="110" spans="8:11">
      <c r="H110" s="124"/>
      <c r="I110" s="124"/>
      <c r="J110" s="124"/>
      <c r="K110" s="124"/>
    </row>
    <row r="112" spans="8:11">
      <c r="I112" s="7"/>
      <c r="J112" s="131"/>
    </row>
  </sheetData>
  <mergeCells count="3">
    <mergeCell ref="A90:O90"/>
    <mergeCell ref="Q90:S90"/>
    <mergeCell ref="R91:S91"/>
  </mergeCells>
  <pageMargins left="0.14000000000000001" right="0.15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2024-06-26T07:43:38Z</dcterms:created>
  <dcterms:modified xsi:type="dcterms:W3CDTF">2024-06-26T07:44:10Z</dcterms:modified>
</cp:coreProperties>
</file>