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دخل " sheetId="1" r:id="rId1"/>
  </sheets>
  <externalReferences>
    <externalReference r:id="rId2"/>
    <externalReference r:id="rId3"/>
    <externalReference r:id="rId4"/>
  </externalReferences>
  <calcPr calcId="144525"/>
</workbook>
</file>

<file path=xl/calcChain.xml><?xml version="1.0" encoding="utf-8"?>
<calcChain xmlns="http://schemas.openxmlformats.org/spreadsheetml/2006/main">
  <c r="F58" i="1" l="1"/>
  <c r="S54" i="1"/>
  <c r="S55" i="1" s="1"/>
  <c r="S57" i="1" s="1"/>
  <c r="S60" i="1" s="1"/>
  <c r="R54" i="1"/>
  <c r="Q54" i="1"/>
  <c r="P54" i="1"/>
  <c r="O54" i="1"/>
  <c r="N54" i="1"/>
  <c r="K54" i="1"/>
  <c r="J54" i="1"/>
  <c r="I54" i="1"/>
  <c r="H54" i="1"/>
  <c r="G54" i="1"/>
  <c r="E54" i="1"/>
  <c r="D54" i="1"/>
  <c r="C54" i="1"/>
  <c r="B54" i="1"/>
  <c r="L53" i="1"/>
  <c r="M52" i="1"/>
  <c r="L52" i="1"/>
  <c r="L51" i="1"/>
  <c r="F35" i="1"/>
  <c r="F34" i="1"/>
  <c r="F33" i="1"/>
  <c r="F32" i="1"/>
  <c r="F31" i="1"/>
  <c r="F54" i="1" s="1"/>
  <c r="S25" i="1"/>
  <c r="R25" i="1"/>
  <c r="Q25" i="1"/>
  <c r="P25" i="1"/>
  <c r="O25" i="1"/>
  <c r="N25" i="1"/>
  <c r="M25" i="1"/>
  <c r="L25" i="1"/>
  <c r="H25" i="1"/>
  <c r="F23" i="1"/>
  <c r="F22" i="1"/>
  <c r="F21" i="1"/>
  <c r="J20" i="1"/>
  <c r="J25" i="1" s="1"/>
  <c r="S18" i="1"/>
  <c r="R18" i="1"/>
  <c r="Q18" i="1"/>
  <c r="P18" i="1"/>
  <c r="O18" i="1"/>
  <c r="N18" i="1"/>
  <c r="M18" i="1"/>
  <c r="L18" i="1"/>
  <c r="K18" i="1"/>
  <c r="K20" i="1" s="1"/>
  <c r="K25" i="1" s="1"/>
  <c r="J18" i="1"/>
  <c r="I18" i="1"/>
  <c r="I20" i="1" s="1"/>
  <c r="I25" i="1" s="1"/>
  <c r="H18" i="1"/>
  <c r="G18" i="1"/>
  <c r="G20" i="1" s="1"/>
  <c r="G25" i="1" s="1"/>
  <c r="E18" i="1"/>
  <c r="E20" i="1" s="1"/>
  <c r="E25" i="1" s="1"/>
  <c r="D18" i="1"/>
  <c r="D20" i="1" s="1"/>
  <c r="D25" i="1" s="1"/>
  <c r="C18" i="1"/>
  <c r="C20" i="1" s="1"/>
  <c r="C25" i="1" s="1"/>
  <c r="B18" i="1"/>
  <c r="B20" i="1" s="1"/>
  <c r="B25" i="1" s="1"/>
  <c r="F16" i="1"/>
  <c r="F18" i="1" s="1"/>
  <c r="F20" i="1" s="1"/>
  <c r="F25" i="1" s="1"/>
  <c r="N12" i="1"/>
  <c r="S11" i="1"/>
  <c r="S14" i="1" s="1"/>
  <c r="Q11" i="1"/>
  <c r="Q14" i="1" s="1"/>
  <c r="Q26" i="1" s="1"/>
  <c r="O11" i="1"/>
  <c r="O14" i="1" s="1"/>
  <c r="O26" i="1" s="1"/>
  <c r="M11" i="1"/>
  <c r="M14" i="1" s="1"/>
  <c r="M26" i="1" s="1"/>
  <c r="I11" i="1"/>
  <c r="I14" i="1" s="1"/>
  <c r="I26" i="1" s="1"/>
  <c r="G11" i="1"/>
  <c r="G14" i="1" s="1"/>
  <c r="G26" i="1" s="1"/>
  <c r="E11" i="1"/>
  <c r="E14" i="1" s="1"/>
  <c r="E26" i="1" s="1"/>
  <c r="C11" i="1"/>
  <c r="C14" i="1" s="1"/>
  <c r="C26" i="1" s="1"/>
  <c r="F9" i="1"/>
  <c r="S8" i="1"/>
  <c r="R8" i="1"/>
  <c r="R11" i="1" s="1"/>
  <c r="R14" i="1" s="1"/>
  <c r="R26" i="1" s="1"/>
  <c r="Q8" i="1"/>
  <c r="P8" i="1"/>
  <c r="P11" i="1" s="1"/>
  <c r="P14" i="1" s="1"/>
  <c r="P26" i="1" s="1"/>
  <c r="O8" i="1"/>
  <c r="N8" i="1"/>
  <c r="N11" i="1" s="1"/>
  <c r="N14" i="1" s="1"/>
  <c r="N26" i="1" s="1"/>
  <c r="M8" i="1"/>
  <c r="L8" i="1"/>
  <c r="L11" i="1" s="1"/>
  <c r="L14" i="1" s="1"/>
  <c r="L26" i="1" s="1"/>
  <c r="J8" i="1"/>
  <c r="J11" i="1" s="1"/>
  <c r="J14" i="1" s="1"/>
  <c r="J26" i="1" s="1"/>
  <c r="I8" i="1"/>
  <c r="H8" i="1"/>
  <c r="H11" i="1" s="1"/>
  <c r="H14" i="1" s="1"/>
  <c r="H26" i="1" s="1"/>
  <c r="G8" i="1"/>
  <c r="F8" i="1"/>
  <c r="F11" i="1" s="1"/>
  <c r="F14" i="1" s="1"/>
  <c r="F26" i="1" s="1"/>
  <c r="E8" i="1"/>
  <c r="D8" i="1"/>
  <c r="D11" i="1" s="1"/>
  <c r="D14" i="1" s="1"/>
  <c r="D26" i="1" s="1"/>
  <c r="C8" i="1"/>
  <c r="B8" i="1"/>
  <c r="B11" i="1" s="1"/>
  <c r="B14" i="1" s="1"/>
  <c r="B26" i="1" s="1"/>
  <c r="F7" i="1"/>
  <c r="K6" i="1"/>
  <c r="K8" i="1" s="1"/>
  <c r="K11" i="1" s="1"/>
  <c r="K14" i="1" s="1"/>
  <c r="K26" i="1" s="1"/>
  <c r="M46" i="1" l="1"/>
  <c r="M54" i="1" s="1"/>
  <c r="M55" i="1" s="1"/>
  <c r="M57" i="1" s="1"/>
  <c r="M60" i="1" s="1"/>
  <c r="B55" i="1"/>
  <c r="B57" i="1" s="1"/>
  <c r="B59" i="1" s="1"/>
  <c r="D55" i="1"/>
  <c r="D57" i="1" s="1"/>
  <c r="G55" i="1"/>
  <c r="G57" i="1" s="1"/>
  <c r="I55" i="1"/>
  <c r="I57" i="1" s="1"/>
  <c r="I59" i="1" s="1"/>
  <c r="K55" i="1"/>
  <c r="K57" i="1" s="1"/>
  <c r="O55" i="1"/>
  <c r="O57" i="1" s="1"/>
  <c r="O60" i="1" s="1"/>
  <c r="Q55" i="1"/>
  <c r="Q57" i="1" s="1"/>
  <c r="Q60" i="1" s="1"/>
  <c r="L46" i="1"/>
  <c r="L54" i="1" s="1"/>
  <c r="L55" i="1" s="1"/>
  <c r="L57" i="1" s="1"/>
  <c r="L60" i="1" s="1"/>
  <c r="F55" i="1"/>
  <c r="F57" i="1" s="1"/>
  <c r="C55" i="1"/>
  <c r="C57" i="1" s="1"/>
  <c r="C59" i="1" s="1"/>
  <c r="E55" i="1"/>
  <c r="E57" i="1" s="1"/>
  <c r="H55" i="1"/>
  <c r="H57" i="1" s="1"/>
  <c r="J55" i="1"/>
  <c r="J57" i="1" s="1"/>
  <c r="J59" i="1" s="1"/>
  <c r="N55" i="1"/>
  <c r="N57" i="1" s="1"/>
  <c r="N60" i="1" s="1"/>
  <c r="P55" i="1"/>
  <c r="P57" i="1" s="1"/>
  <c r="P60" i="1" s="1"/>
  <c r="R55" i="1"/>
  <c r="R57" i="1" s="1"/>
  <c r="R60" i="1" s="1"/>
  <c r="E60" i="1" l="1"/>
  <c r="E59" i="1"/>
  <c r="F60" i="1"/>
  <c r="F59" i="1"/>
  <c r="K60" i="1"/>
  <c r="K59" i="1"/>
  <c r="G60" i="1"/>
  <c r="G59" i="1"/>
  <c r="H60" i="1"/>
  <c r="H59" i="1"/>
  <c r="D60" i="1"/>
  <c r="D59" i="1"/>
</calcChain>
</file>

<file path=xl/sharedStrings.xml><?xml version="1.0" encoding="utf-8"?>
<sst xmlns="http://schemas.openxmlformats.org/spreadsheetml/2006/main" count="375" uniqueCount="113">
  <si>
    <t>الشركة السورية الكويتية للتأمين SKIC</t>
  </si>
  <si>
    <t xml:space="preserve">قائمة الدخل </t>
  </si>
  <si>
    <t>البيان</t>
  </si>
  <si>
    <t>Statement of Income</t>
  </si>
  <si>
    <t>الإيرادات:</t>
  </si>
  <si>
    <t>Revenues</t>
  </si>
  <si>
    <t>أقساط مكتتبة</t>
  </si>
  <si>
    <t>Total written premiums</t>
  </si>
  <si>
    <t>حصة معيدي التأمين</t>
  </si>
  <si>
    <t>Reinsurance share</t>
  </si>
  <si>
    <t xml:space="preserve">صافي الأقساط المكتتب بها </t>
  </si>
  <si>
    <t>Net written premiums</t>
  </si>
  <si>
    <t>صافي التغير في احتياطي أقساط غير مكتسبة</t>
  </si>
  <si>
    <t xml:space="preserve"> unearned premium</t>
  </si>
  <si>
    <t>احتياطي حسابي</t>
  </si>
  <si>
    <t>-</t>
  </si>
  <si>
    <t>mathematical provision</t>
  </si>
  <si>
    <t>صافي أقساط التأمين</t>
  </si>
  <si>
    <t>Net earned of written premiums</t>
  </si>
  <si>
    <t xml:space="preserve">عمولات مقبوضة </t>
  </si>
  <si>
    <t>Commissions received</t>
  </si>
  <si>
    <t xml:space="preserve">إيرادات أخرى </t>
  </si>
  <si>
    <t>Other revenues</t>
  </si>
  <si>
    <t>إجمالي الإيرادات</t>
  </si>
  <si>
    <t>Total Revenues</t>
  </si>
  <si>
    <t xml:space="preserve">المصاريف </t>
  </si>
  <si>
    <t>Expenses</t>
  </si>
  <si>
    <t>اجمالي المطالبات المدفوعة</t>
  </si>
  <si>
    <t>Total claims paid</t>
  </si>
  <si>
    <t>حصة معيدي التأمين من التعويضات المدفوعة</t>
  </si>
  <si>
    <t>Reinsurers' share of total claims paid</t>
  </si>
  <si>
    <t>صافي المطالبات المدفوعة</t>
  </si>
  <si>
    <t>صافي التغير في مطالبات قيد التسوية ومطالبات حدثت ولم يبلغ عنها</t>
  </si>
  <si>
    <t xml:space="preserve">Net change in reserves for claims under settlement and claims incurred but not reported </t>
  </si>
  <si>
    <t xml:space="preserve">صافي المطالبات </t>
  </si>
  <si>
    <t xml:space="preserve">Net claims </t>
  </si>
  <si>
    <t>عمولات مدفوعة ومصاريف إنتاج أخرى</t>
  </si>
  <si>
    <t>Commissions paid and Other production expenses</t>
  </si>
  <si>
    <t>أقساط اتفاقيات فائض الخسارة</t>
  </si>
  <si>
    <t>Excess of loss premium</t>
  </si>
  <si>
    <t>رسوم الإشراف على التأمين وأخرى</t>
  </si>
  <si>
    <t>Insurance Supervisory Commission fees</t>
  </si>
  <si>
    <t>استرداد مصروف مخصص ديون من شركات معيدي التأمين مشكوك بتحصيلها</t>
  </si>
  <si>
    <t>Recovering an allowance for debt from reinsurance companies doubtful of collection</t>
  </si>
  <si>
    <t>إجمالي المصاريف</t>
  </si>
  <si>
    <t>صافي أرباح فروع الـتأمين (الأرباح الفنية)</t>
  </si>
  <si>
    <t>Profit (loss)  before tax</t>
  </si>
  <si>
    <t>فوائد من ودائع لدى المصارف</t>
  </si>
  <si>
    <t>interest of deposits at banks</t>
  </si>
  <si>
    <t>إيرادات أخرى متنوعة غير مرتبطة بخط انتاج معين</t>
  </si>
  <si>
    <t>Miscellaneous other revenues not related to a specific production line</t>
  </si>
  <si>
    <t>أرباح التخلي عن موجودات ثابتة</t>
  </si>
  <si>
    <t>Profits abandonment of fixed assets</t>
  </si>
  <si>
    <t>إيرادات ناجمة عن توزيعات أرباح استثمارية مالية</t>
  </si>
  <si>
    <t>Income from dividends on financial investment</t>
  </si>
  <si>
    <t>الأرباح الناتجة عن تغيرات أسعار الصرف غير المحققة</t>
  </si>
  <si>
    <t>Unrealized losses arising from exchange rate changes</t>
  </si>
  <si>
    <t>رواتب وأجور وملحقاتها</t>
  </si>
  <si>
    <t>Salaries, wages and accessories</t>
  </si>
  <si>
    <t>المصاريف العمومية والإدارية الموزعة</t>
  </si>
  <si>
    <t>Allocated administrative and general expenses</t>
  </si>
  <si>
    <t>فوائد وعمولات بنكية</t>
  </si>
  <si>
    <t>Bank interest and commission</t>
  </si>
  <si>
    <t>استهلاكات واطفاءات</t>
  </si>
  <si>
    <t>Depreciation and amortization</t>
  </si>
  <si>
    <t>مخصص ديون مشكوك في تحصيلها</t>
  </si>
  <si>
    <t>Provision for doubtful debts</t>
  </si>
  <si>
    <t>استثمارات مالية بغرض المتاجرة</t>
  </si>
  <si>
    <t>Financial investments for the purpose of trading</t>
  </si>
  <si>
    <t>خسائر ناتجة عن بيع استثمارات مالية بغرض المتاجرة</t>
  </si>
  <si>
    <t>Loss resulting from the sale of financial investments for trading</t>
  </si>
  <si>
    <t>أرباح محققة من بيع استثمارات مالية متاحة للبيع</t>
  </si>
  <si>
    <t>Realized gain on sale of financial investments available for sale</t>
  </si>
  <si>
    <t>الأرباح الناتجة عن فروقات أسعار الصرف المحققة</t>
  </si>
  <si>
    <t>Realized gains on exchange differences</t>
  </si>
  <si>
    <t>رسوم إصدار وأخرى</t>
  </si>
  <si>
    <t>Issuance fees and other</t>
  </si>
  <si>
    <t>أرباح فنية أخرى</t>
  </si>
  <si>
    <t>عمولات مدفوعة</t>
  </si>
  <si>
    <t>Commissions paid</t>
  </si>
  <si>
    <t>احتياطي عجز الأقساط</t>
  </si>
  <si>
    <t>حسم ممنوح</t>
  </si>
  <si>
    <t>Discounts granted</t>
  </si>
  <si>
    <t>إجمالي مصاريف التامين</t>
  </si>
  <si>
    <t>Total Insurance Expenses</t>
  </si>
  <si>
    <t>المصاريف العمومية والإدارية غير الموزعة</t>
  </si>
  <si>
    <t>Unallocated administrative and general expenses</t>
  </si>
  <si>
    <t>إيرادات الفوائد</t>
  </si>
  <si>
    <t>Interest income</t>
  </si>
  <si>
    <t>إيرادات أخرى</t>
  </si>
  <si>
    <t>تكاليف التمويل</t>
  </si>
  <si>
    <t>Financing costs</t>
  </si>
  <si>
    <t>الخسائر الناتجة عن تغييرات أسعار الصرف المحققة</t>
  </si>
  <si>
    <t>Losses resulting from changes in realized exchange rates</t>
  </si>
  <si>
    <t>حصة الشركة من التعويضات المتكبدة</t>
  </si>
  <si>
    <t>The company's share of total claims paid</t>
  </si>
  <si>
    <t xml:space="preserve">المكاسب الناتجة عن تغييرات أسعار الصرف غير المحققة </t>
  </si>
  <si>
    <t>ـ</t>
  </si>
  <si>
    <t xml:space="preserve"> Exchange differences</t>
  </si>
  <si>
    <t>دخل (خسارة) السنة قبل الضريبة</t>
  </si>
  <si>
    <t>مصروف ضريبة الدخل</t>
  </si>
  <si>
    <t>Income Tax</t>
  </si>
  <si>
    <t>دخل (خسارة) السنة</t>
  </si>
  <si>
    <t>Net profit (loss) for the year</t>
  </si>
  <si>
    <t>دخل شامل آخر (التغير في القيمة العادلة لاستثمارات مالية متاحة للبيع)</t>
  </si>
  <si>
    <t>Other comprehensive income (change in the fair value of financial investments available for sale)</t>
  </si>
  <si>
    <t>مجموع الدخل الشامل</t>
  </si>
  <si>
    <t>Total comprehensive income</t>
  </si>
  <si>
    <t xml:space="preserve">عائد السهم (ل.س)* </t>
  </si>
  <si>
    <t>Earnings Per Share (SP)*</t>
  </si>
  <si>
    <t>تم تعديل عائد السهم للسنوات السابقة بناء على عملية التجزئة التي تمت على سهم الشركة بتاريخ 9/9/2013 لتصبح قيمة السهم 100 ل.س بدلاً من 500 ل.س</t>
  </si>
  <si>
    <t xml:space="preserve">The earnings per share for the previous years have been adjusted based on the stock split on  19/7/2012 </t>
  </si>
  <si>
    <t>where the share value became  of the stock 100 SP instead of the  500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</si>
</sst>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u val="singleAccounting"/>
      <sz val="13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u/>
      <sz val="13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</cellStyleXfs>
  <cellXfs count="78">
    <xf numFmtId="0" fontId="0" fillId="0" borderId="0" xfId="0"/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right" vertical="center"/>
    </xf>
    <xf numFmtId="164" fontId="8" fillId="4" borderId="4" xfId="1" applyNumberFormat="1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right" vertical="center"/>
    </xf>
    <xf numFmtId="0" fontId="0" fillId="4" borderId="4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9" fillId="4" borderId="5" xfId="0" applyFont="1" applyFill="1" applyBorder="1" applyAlignment="1">
      <alignment horizontal="right" vertical="center"/>
    </xf>
    <xf numFmtId="164" fontId="9" fillId="4" borderId="5" xfId="1" applyNumberFormat="1" applyFont="1" applyFill="1" applyBorder="1" applyAlignment="1">
      <alignment horizontal="right" vertical="center"/>
    </xf>
    <xf numFmtId="3" fontId="9" fillId="4" borderId="5" xfId="0" applyNumberFormat="1" applyFont="1" applyFill="1" applyBorder="1" applyAlignment="1">
      <alignment horizontal="right" vertical="center"/>
    </xf>
    <xf numFmtId="37" fontId="9" fillId="4" borderId="5" xfId="0" applyNumberFormat="1" applyFont="1" applyFill="1" applyBorder="1" applyAlignment="1">
      <alignment horizontal="right" vertical="center"/>
    </xf>
    <xf numFmtId="41" fontId="9" fillId="4" borderId="5" xfId="2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41" fontId="11" fillId="4" borderId="5" xfId="2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41" fontId="7" fillId="3" borderId="5" xfId="0" applyNumberFormat="1" applyFont="1" applyFill="1" applyBorder="1" applyAlignment="1">
      <alignment horizontal="right" vertical="center"/>
    </xf>
    <xf numFmtId="164" fontId="7" fillId="3" borderId="5" xfId="1" applyNumberFormat="1" applyFont="1" applyFill="1" applyBorder="1" applyAlignment="1">
      <alignment horizontal="right" vertical="center"/>
    </xf>
    <xf numFmtId="37" fontId="7" fillId="3" borderId="5" xfId="2" applyNumberFormat="1" applyFont="1" applyFill="1" applyBorder="1" applyAlignment="1">
      <alignment horizontal="right" vertical="center"/>
    </xf>
    <xf numFmtId="41" fontId="7" fillId="3" borderId="5" xfId="2" applyFont="1" applyFill="1" applyBorder="1" applyAlignment="1">
      <alignment horizontal="right" vertical="center"/>
    </xf>
    <xf numFmtId="37" fontId="11" fillId="4" borderId="5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right" vertical="center"/>
    </xf>
    <xf numFmtId="164" fontId="9" fillId="0" borderId="5" xfId="1" applyNumberFormat="1" applyFont="1" applyBorder="1" applyAlignment="1">
      <alignment horizontal="right" vertical="center"/>
    </xf>
    <xf numFmtId="164" fontId="9" fillId="0" borderId="5" xfId="1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 vertical="center"/>
    </xf>
    <xf numFmtId="41" fontId="9" fillId="0" borderId="5" xfId="2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right" vertical="center"/>
    </xf>
    <xf numFmtId="164" fontId="10" fillId="4" borderId="5" xfId="1" applyNumberFormat="1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7" fontId="7" fillId="3" borderId="5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164" fontId="14" fillId="0" borderId="5" xfId="1" applyNumberFormat="1" applyFont="1" applyBorder="1" applyAlignment="1">
      <alignment horizontal="right" vertical="center"/>
    </xf>
    <xf numFmtId="164" fontId="14" fillId="0" borderId="5" xfId="1" applyNumberFormat="1" applyFont="1" applyFill="1" applyBorder="1" applyAlignment="1">
      <alignment horizontal="right" vertical="center"/>
    </xf>
    <xf numFmtId="37" fontId="9" fillId="0" borderId="5" xfId="0" applyNumberFormat="1" applyFont="1" applyBorder="1" applyAlignment="1">
      <alignment horizontal="right" vertical="center"/>
    </xf>
    <xf numFmtId="0" fontId="15" fillId="3" borderId="5" xfId="0" applyFont="1" applyFill="1" applyBorder="1" applyAlignment="1">
      <alignment horizontal="right" vertical="center"/>
    </xf>
    <xf numFmtId="41" fontId="11" fillId="0" borderId="5" xfId="2" applyFont="1" applyFill="1" applyBorder="1" applyAlignment="1">
      <alignment horizontal="right" vertical="center"/>
    </xf>
    <xf numFmtId="0" fontId="12" fillId="4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right" vertical="center"/>
    </xf>
    <xf numFmtId="164" fontId="11" fillId="4" borderId="5" xfId="1" applyNumberFormat="1" applyFont="1" applyFill="1" applyBorder="1" applyAlignment="1">
      <alignment horizontal="right" vertical="center"/>
    </xf>
    <xf numFmtId="37" fontId="9" fillId="4" borderId="2" xfId="0" applyNumberFormat="1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37" fontId="16" fillId="4" borderId="5" xfId="0" applyNumberFormat="1" applyFont="1" applyFill="1" applyBorder="1" applyAlignment="1">
      <alignment horizontal="right" vertical="center"/>
    </xf>
    <xf numFmtId="41" fontId="16" fillId="4" borderId="5" xfId="2" applyFont="1" applyFill="1" applyBorder="1" applyAlignment="1">
      <alignment horizontal="right" vertical="center"/>
    </xf>
    <xf numFmtId="37" fontId="8" fillId="0" borderId="5" xfId="0" applyNumberFormat="1" applyFont="1" applyBorder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37" fontId="7" fillId="3" borderId="5" xfId="0" applyNumberFormat="1" applyFont="1" applyFill="1" applyBorder="1" applyAlignment="1">
      <alignment horizontal="left" vertical="center"/>
    </xf>
    <xf numFmtId="0" fontId="15" fillId="0" borderId="5" xfId="0" applyFont="1" applyBorder="1" applyAlignment="1">
      <alignment horizontal="right" vertical="center"/>
    </xf>
    <xf numFmtId="164" fontId="15" fillId="0" borderId="5" xfId="1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left" vertical="center"/>
    </xf>
    <xf numFmtId="0" fontId="15" fillId="0" borderId="6" xfId="0" applyFont="1" applyBorder="1" applyAlignment="1">
      <alignment horizontal="right" vertical="center"/>
    </xf>
    <xf numFmtId="164" fontId="15" fillId="0" borderId="6" xfId="1" applyNumberFormat="1" applyFont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165" fontId="7" fillId="3" borderId="5" xfId="2" applyNumberFormat="1" applyFont="1" applyFill="1" applyBorder="1" applyAlignment="1">
      <alignment horizontal="right" vertical="center"/>
    </xf>
    <xf numFmtId="2" fontId="7" fillId="3" borderId="6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43" fontId="0" fillId="0" borderId="0" xfId="1" applyFont="1" applyAlignment="1">
      <alignment horizontal="right" vertical="center"/>
    </xf>
    <xf numFmtId="41" fontId="0" fillId="0" borderId="0" xfId="0" applyNumberFormat="1" applyFont="1" applyAlignment="1">
      <alignment horizontal="center" vertical="center"/>
    </xf>
  </cellXfs>
  <cellStyles count="8">
    <cellStyle name="Comma" xfId="1" builtinId="3"/>
    <cellStyle name="Comma [0]" xfId="2" builtinId="6"/>
    <cellStyle name="Normal" xfId="0" builtinId="0"/>
    <cellStyle name="Normal 2" xfId="3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e-fs\Public\&#1583;&#1585;&#1575;&#1587;&#1575;&#1578;\&#1583;&#1604;&#1610;&#1604;%20&#1575;&#1604;&#1588;&#1585;&#1603;&#1575;&#1578;%20&#1575;&#1604;&#1606;&#1607;&#1575;&#1574;&#1610;%20&#1604;&#1593;&#1575;&#1605;%202015\Osama\SKIC\SKIC%202014%20AR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KIC-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e-fs\Public\&#1583;&#1585;&#1575;&#1587;&#1575;&#1578;\&#1583;&#1604;&#1610;&#1604;%20&#1575;&#1604;&#1588;&#1585;&#1603;&#1575;&#1578;%20&#1575;&#1604;&#1606;&#1607;&#1575;&#1574;&#1610;%20&#1604;&#1593;&#1575;&#1605;%202015\Osama\SKIC\SKIC-I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BS"/>
      <sheetName val="CIE"/>
      <sheetName val="CF"/>
    </sheetNames>
    <sheetDataSet>
      <sheetData sheetId="0" refreshError="1">
        <row r="8">
          <cell r="C8">
            <v>393931115</v>
          </cell>
        </row>
        <row r="38">
          <cell r="D38">
            <v>-61024509</v>
          </cell>
        </row>
        <row r="39">
          <cell r="D39">
            <v>419377112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بيانات التداول"/>
      <sheetName val="تقرير الملكية"/>
      <sheetName val="قيم التداول"/>
      <sheetName val="معلومات عامة "/>
      <sheetName val="قائمة المركز المالي"/>
      <sheetName val="قائمة الدخل "/>
      <sheetName val="تدفقات"/>
      <sheetName val="نسب مالي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4">
          <cell r="D24">
            <v>12500000</v>
          </cell>
          <cell r="E24">
            <v>10625000</v>
          </cell>
          <cell r="F24">
            <v>10625000</v>
          </cell>
          <cell r="G24">
            <v>10625000</v>
          </cell>
          <cell r="H24">
            <v>8500000</v>
          </cell>
          <cell r="K24">
            <v>8500000</v>
          </cell>
          <cell r="L24">
            <v>8500000</v>
          </cell>
          <cell r="M24">
            <v>8500000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دفقات"/>
      <sheetName val="نسب مالية"/>
    </sheetNames>
    <sheetDataSet>
      <sheetData sheetId="0"/>
      <sheetData sheetId="1">
        <row r="24">
          <cell r="B24">
            <v>1700000</v>
          </cell>
          <cell r="C24">
            <v>1700000</v>
          </cell>
          <cell r="D24">
            <v>1700000</v>
          </cell>
          <cell r="E24">
            <v>1700000</v>
          </cell>
          <cell r="F24">
            <v>1700000</v>
          </cell>
          <cell r="G24">
            <v>1700000</v>
          </cell>
          <cell r="H24">
            <v>1700000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rightToLeft="1" tabSelected="1" zoomScale="85" zoomScaleNormal="85" workbookViewId="0">
      <pane xSplit="1" ySplit="4" topLeftCell="B5" activePane="bottomRight" state="frozen"/>
      <selection pane="topRight"/>
      <selection pane="bottomLeft"/>
      <selection pane="bottomRight" activeCell="C53" sqref="C53"/>
    </sheetView>
  </sheetViews>
  <sheetFormatPr defaultRowHeight="15"/>
  <cols>
    <col min="1" max="1" width="65.7109375" style="2" customWidth="1"/>
    <col min="2" max="8" width="18.7109375" style="2" customWidth="1"/>
    <col min="9" max="19" width="18.7109375" style="3" customWidth="1"/>
    <col min="20" max="20" width="61.85546875" style="3" customWidth="1"/>
    <col min="21" max="16384" width="9.140625" style="3"/>
  </cols>
  <sheetData>
    <row r="1" spans="1:21" ht="45" customHeight="1">
      <c r="A1" s="1" t="s">
        <v>0</v>
      </c>
      <c r="B1" s="1"/>
      <c r="C1" s="1"/>
      <c r="D1" s="1"/>
      <c r="E1" s="1"/>
      <c r="U1" s="4"/>
    </row>
    <row r="2" spans="1:21" ht="21.75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ht="18.75" customHeight="1">
      <c r="A3" s="6"/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T3" s="8"/>
    </row>
    <row r="4" spans="1:21" ht="18.75" customHeight="1">
      <c r="A4" s="9" t="s">
        <v>2</v>
      </c>
      <c r="B4" s="10">
        <v>2023</v>
      </c>
      <c r="C4" s="10">
        <v>2022</v>
      </c>
      <c r="D4" s="10">
        <v>2021</v>
      </c>
      <c r="E4" s="10">
        <v>2020</v>
      </c>
      <c r="F4" s="11">
        <v>2019</v>
      </c>
      <c r="G4" s="10">
        <v>2018</v>
      </c>
      <c r="H4" s="10">
        <v>2017</v>
      </c>
      <c r="I4" s="10">
        <v>2016</v>
      </c>
      <c r="J4" s="10">
        <v>2015</v>
      </c>
      <c r="K4" s="10">
        <v>2014</v>
      </c>
      <c r="L4" s="10">
        <v>2013</v>
      </c>
      <c r="M4" s="10">
        <v>2012</v>
      </c>
      <c r="N4" s="10">
        <v>2011</v>
      </c>
      <c r="O4" s="10">
        <v>2010</v>
      </c>
      <c r="P4" s="10">
        <v>2009</v>
      </c>
      <c r="Q4" s="10">
        <v>2008</v>
      </c>
      <c r="R4" s="10">
        <v>2007</v>
      </c>
      <c r="S4" s="10">
        <v>2006</v>
      </c>
      <c r="T4" s="12" t="s">
        <v>3</v>
      </c>
    </row>
    <row r="5" spans="1:21" ht="18.75" customHeight="1">
      <c r="A5" s="13" t="s">
        <v>4</v>
      </c>
      <c r="B5" s="14"/>
      <c r="C5" s="14"/>
      <c r="D5" s="14"/>
      <c r="E5" s="15"/>
      <c r="F5" s="15"/>
      <c r="G5" s="15"/>
      <c r="H5" s="15"/>
      <c r="I5" s="15"/>
      <c r="J5" s="15"/>
      <c r="K5" s="15"/>
      <c r="L5" s="15"/>
      <c r="M5" s="15"/>
      <c r="N5" s="16"/>
      <c r="O5" s="17"/>
      <c r="P5" s="17"/>
      <c r="Q5" s="17"/>
      <c r="R5" s="17"/>
      <c r="S5" s="17"/>
      <c r="T5" s="18" t="s">
        <v>5</v>
      </c>
    </row>
    <row r="6" spans="1:21" ht="18.75" customHeight="1">
      <c r="A6" s="19" t="s">
        <v>6</v>
      </c>
      <c r="B6" s="20">
        <v>6506094847</v>
      </c>
      <c r="C6" s="20">
        <v>4091334969</v>
      </c>
      <c r="D6" s="20">
        <v>3560917774</v>
      </c>
      <c r="E6" s="20">
        <v>1088370368</v>
      </c>
      <c r="F6" s="20">
        <v>535210757</v>
      </c>
      <c r="G6" s="21">
        <v>478255862</v>
      </c>
      <c r="H6" s="21">
        <v>539796152</v>
      </c>
      <c r="I6" s="21">
        <v>625523457</v>
      </c>
      <c r="J6" s="21">
        <v>449958175</v>
      </c>
      <c r="K6" s="21">
        <f>[1]IS!$C$8</f>
        <v>393931115</v>
      </c>
      <c r="L6" s="22">
        <v>346734172</v>
      </c>
      <c r="M6" s="23">
        <v>494191584</v>
      </c>
      <c r="N6" s="23">
        <v>586573624</v>
      </c>
      <c r="O6" s="23">
        <v>571603942</v>
      </c>
      <c r="P6" s="23">
        <v>571281402</v>
      </c>
      <c r="Q6" s="23">
        <v>863984876</v>
      </c>
      <c r="R6" s="23">
        <v>715292823</v>
      </c>
      <c r="S6" s="23">
        <v>384835</v>
      </c>
      <c r="T6" s="24" t="s">
        <v>7</v>
      </c>
    </row>
    <row r="7" spans="1:21" ht="18.75" customHeight="1">
      <c r="A7" s="19" t="s">
        <v>8</v>
      </c>
      <c r="B7" s="20">
        <v>-1238181814</v>
      </c>
      <c r="C7" s="20">
        <v>-960853656</v>
      </c>
      <c r="D7" s="20">
        <v>-897825212</v>
      </c>
      <c r="E7" s="20">
        <v>-135826939</v>
      </c>
      <c r="F7" s="20">
        <f>-50890036</f>
        <v>-50890036</v>
      </c>
      <c r="G7" s="25">
        <v>-34950724</v>
      </c>
      <c r="H7" s="25">
        <v>-36530022</v>
      </c>
      <c r="I7" s="25">
        <v>-28267215</v>
      </c>
      <c r="J7" s="25">
        <v>-17977610</v>
      </c>
      <c r="K7" s="25">
        <v>-16983604</v>
      </c>
      <c r="L7" s="25">
        <v>-45276937</v>
      </c>
      <c r="M7" s="25">
        <v>-119234989</v>
      </c>
      <c r="N7" s="25">
        <v>-129947146</v>
      </c>
      <c r="O7" s="25">
        <v>-155886087</v>
      </c>
      <c r="P7" s="25">
        <v>-272098104</v>
      </c>
      <c r="Q7" s="25">
        <v>-415492892</v>
      </c>
      <c r="R7" s="25">
        <v>-264964716</v>
      </c>
      <c r="S7" s="25">
        <v>-22693</v>
      </c>
      <c r="T7" s="24" t="s">
        <v>9</v>
      </c>
    </row>
    <row r="8" spans="1:21" ht="18.75" customHeight="1">
      <c r="A8" s="26" t="s">
        <v>10</v>
      </c>
      <c r="B8" s="27">
        <f t="shared" ref="B8:S8" si="0">SUM(B6:B7)</f>
        <v>5267913033</v>
      </c>
      <c r="C8" s="27">
        <f t="shared" si="0"/>
        <v>3130481313</v>
      </c>
      <c r="D8" s="28">
        <f t="shared" si="0"/>
        <v>2663092562</v>
      </c>
      <c r="E8" s="27">
        <f t="shared" si="0"/>
        <v>952543429</v>
      </c>
      <c r="F8" s="27">
        <f t="shared" si="0"/>
        <v>484320721</v>
      </c>
      <c r="G8" s="27">
        <f t="shared" si="0"/>
        <v>443305138</v>
      </c>
      <c r="H8" s="27">
        <f t="shared" si="0"/>
        <v>503266130</v>
      </c>
      <c r="I8" s="27">
        <f t="shared" si="0"/>
        <v>597256242</v>
      </c>
      <c r="J8" s="27">
        <f t="shared" si="0"/>
        <v>431980565</v>
      </c>
      <c r="K8" s="27">
        <f t="shared" si="0"/>
        <v>376947511</v>
      </c>
      <c r="L8" s="27">
        <f t="shared" si="0"/>
        <v>301457235</v>
      </c>
      <c r="M8" s="29">
        <f t="shared" si="0"/>
        <v>374956595</v>
      </c>
      <c r="N8" s="29">
        <f t="shared" si="0"/>
        <v>456626478</v>
      </c>
      <c r="O8" s="30">
        <f t="shared" si="0"/>
        <v>415717855</v>
      </c>
      <c r="P8" s="30">
        <f t="shared" si="0"/>
        <v>299183298</v>
      </c>
      <c r="Q8" s="30">
        <f t="shared" si="0"/>
        <v>448491984</v>
      </c>
      <c r="R8" s="30">
        <f t="shared" si="0"/>
        <v>450328107</v>
      </c>
      <c r="S8" s="30">
        <f t="shared" si="0"/>
        <v>362142</v>
      </c>
      <c r="T8" s="12" t="s">
        <v>11</v>
      </c>
    </row>
    <row r="9" spans="1:21" ht="18.75" customHeight="1">
      <c r="A9" s="19" t="s">
        <v>12</v>
      </c>
      <c r="B9" s="20">
        <v>-847064939</v>
      </c>
      <c r="C9" s="20">
        <v>-191210441</v>
      </c>
      <c r="D9" s="20">
        <v>-679968627</v>
      </c>
      <c r="E9" s="20">
        <v>-123867852</v>
      </c>
      <c r="F9" s="20">
        <f>-20124228</f>
        <v>-20124228</v>
      </c>
      <c r="G9" s="23">
        <v>18240500</v>
      </c>
      <c r="H9" s="23">
        <v>28959736</v>
      </c>
      <c r="I9" s="23">
        <v>-80971743</v>
      </c>
      <c r="J9" s="23">
        <v>-28532357</v>
      </c>
      <c r="K9" s="23">
        <v>-16489070</v>
      </c>
      <c r="L9" s="23">
        <v>47314425</v>
      </c>
      <c r="M9" s="23">
        <v>14214678</v>
      </c>
      <c r="N9" s="23">
        <v>-24222620</v>
      </c>
      <c r="O9" s="23">
        <v>-62863085</v>
      </c>
      <c r="P9" s="23">
        <v>81281235</v>
      </c>
      <c r="Q9" s="23">
        <v>-2766319</v>
      </c>
      <c r="R9" s="23">
        <v>-203830378</v>
      </c>
      <c r="S9" s="23">
        <v>-158426</v>
      </c>
      <c r="T9" s="24" t="s">
        <v>13</v>
      </c>
    </row>
    <row r="10" spans="1:21" ht="18.75" customHeight="1">
      <c r="A10" s="19" t="s">
        <v>14</v>
      </c>
      <c r="B10" s="20"/>
      <c r="C10" s="20"/>
      <c r="D10" s="20">
        <v>0</v>
      </c>
      <c r="E10" s="20">
        <v>0</v>
      </c>
      <c r="F10" s="25" t="s">
        <v>15</v>
      </c>
      <c r="G10" s="25" t="s">
        <v>15</v>
      </c>
      <c r="H10" s="25" t="s">
        <v>15</v>
      </c>
      <c r="I10" s="25" t="s">
        <v>15</v>
      </c>
      <c r="J10" s="25" t="s">
        <v>15</v>
      </c>
      <c r="K10" s="25" t="s">
        <v>15</v>
      </c>
      <c r="L10" s="25">
        <v>2492491</v>
      </c>
      <c r="M10" s="25">
        <v>-957523</v>
      </c>
      <c r="N10" s="31">
        <v>5720334</v>
      </c>
      <c r="O10" s="31">
        <v>-347638</v>
      </c>
      <c r="P10" s="31">
        <v>-3722334</v>
      </c>
      <c r="Q10" s="31">
        <v>-5555573</v>
      </c>
      <c r="R10" s="31">
        <v>-514402</v>
      </c>
      <c r="S10" s="25" t="s">
        <v>15</v>
      </c>
      <c r="T10" s="32" t="s">
        <v>16</v>
      </c>
    </row>
    <row r="11" spans="1:21" ht="18.75" customHeight="1">
      <c r="A11" s="29" t="s">
        <v>17</v>
      </c>
      <c r="B11" s="29">
        <f t="shared" ref="B11:E11" si="1">SUM(B8:B10)</f>
        <v>4420848094</v>
      </c>
      <c r="C11" s="29">
        <f t="shared" si="1"/>
        <v>2939270872</v>
      </c>
      <c r="D11" s="29">
        <f t="shared" si="1"/>
        <v>1983123935</v>
      </c>
      <c r="E11" s="29">
        <f t="shared" si="1"/>
        <v>828675577</v>
      </c>
      <c r="F11" s="29">
        <f>SUM(F8:F10)</f>
        <v>464196493</v>
      </c>
      <c r="G11" s="29">
        <f>SUM(G8:G10)</f>
        <v>461545638</v>
      </c>
      <c r="H11" s="29">
        <f t="shared" ref="H11:S11" si="2">SUM(H8:H10)</f>
        <v>532225866</v>
      </c>
      <c r="I11" s="29">
        <f t="shared" si="2"/>
        <v>516284499</v>
      </c>
      <c r="J11" s="29">
        <f t="shared" si="2"/>
        <v>403448208</v>
      </c>
      <c r="K11" s="29">
        <f t="shared" si="2"/>
        <v>360458441</v>
      </c>
      <c r="L11" s="29">
        <f t="shared" si="2"/>
        <v>351264151</v>
      </c>
      <c r="M11" s="29">
        <f t="shared" si="2"/>
        <v>388213750</v>
      </c>
      <c r="N11" s="29">
        <f t="shared" si="2"/>
        <v>438124192</v>
      </c>
      <c r="O11" s="29">
        <f t="shared" si="2"/>
        <v>352507132</v>
      </c>
      <c r="P11" s="29">
        <f t="shared" si="2"/>
        <v>376742199</v>
      </c>
      <c r="Q11" s="29">
        <f t="shared" si="2"/>
        <v>440170092</v>
      </c>
      <c r="R11" s="29">
        <f t="shared" si="2"/>
        <v>245983327</v>
      </c>
      <c r="S11" s="29">
        <f t="shared" si="2"/>
        <v>203716</v>
      </c>
      <c r="T11" s="12" t="s">
        <v>18</v>
      </c>
    </row>
    <row r="12" spans="1:21" ht="18.75" customHeight="1">
      <c r="A12" s="33" t="s">
        <v>19</v>
      </c>
      <c r="B12" s="34">
        <v>585122154</v>
      </c>
      <c r="C12" s="34">
        <v>435029391</v>
      </c>
      <c r="D12" s="34">
        <v>261282209</v>
      </c>
      <c r="E12" s="35">
        <v>41883701</v>
      </c>
      <c r="F12" s="35">
        <v>19368582</v>
      </c>
      <c r="G12" s="35">
        <v>12527674</v>
      </c>
      <c r="H12" s="19">
        <v>14977292</v>
      </c>
      <c r="I12" s="21">
        <v>16579913</v>
      </c>
      <c r="J12" s="21">
        <v>5100177</v>
      </c>
      <c r="K12" s="21">
        <v>4979250</v>
      </c>
      <c r="L12" s="23">
        <v>10564897</v>
      </c>
      <c r="M12" s="23">
        <v>31182373</v>
      </c>
      <c r="N12" s="23">
        <f>-5202831</f>
        <v>-5202831</v>
      </c>
      <c r="O12" s="23">
        <v>30132262</v>
      </c>
      <c r="P12" s="23">
        <v>34161621</v>
      </c>
      <c r="Q12" s="23">
        <v>79805882</v>
      </c>
      <c r="R12" s="23">
        <v>76695220</v>
      </c>
      <c r="S12" s="23">
        <v>6808</v>
      </c>
      <c r="T12" s="36" t="s">
        <v>20</v>
      </c>
    </row>
    <row r="13" spans="1:21" ht="18.75" customHeight="1">
      <c r="A13" s="33" t="s">
        <v>21</v>
      </c>
      <c r="B13" s="34"/>
      <c r="C13" s="34"/>
      <c r="D13" s="34">
        <v>2870043</v>
      </c>
      <c r="E13" s="35">
        <v>275690</v>
      </c>
      <c r="F13" s="35">
        <v>239798</v>
      </c>
      <c r="G13" s="35">
        <v>25941</v>
      </c>
      <c r="H13" s="33">
        <v>2434722</v>
      </c>
      <c r="I13" s="37" t="s">
        <v>15</v>
      </c>
      <c r="J13" s="37">
        <v>347022</v>
      </c>
      <c r="K13" s="37">
        <v>10456</v>
      </c>
      <c r="L13" s="38" t="s">
        <v>15</v>
      </c>
      <c r="M13" s="38" t="s">
        <v>15</v>
      </c>
      <c r="N13" s="38" t="s">
        <v>15</v>
      </c>
      <c r="O13" s="38" t="s">
        <v>15</v>
      </c>
      <c r="P13" s="38"/>
      <c r="Q13" s="38" t="s">
        <v>15</v>
      </c>
      <c r="R13" s="38" t="s">
        <v>15</v>
      </c>
      <c r="S13" s="38" t="s">
        <v>15</v>
      </c>
      <c r="T13" s="36" t="s">
        <v>22</v>
      </c>
    </row>
    <row r="14" spans="1:21" ht="18.75" customHeight="1">
      <c r="A14" s="29" t="s">
        <v>23</v>
      </c>
      <c r="B14" s="29">
        <f t="shared" ref="B14:S14" si="3">SUM(B11:B13)</f>
        <v>5005970248</v>
      </c>
      <c r="C14" s="29">
        <f t="shared" si="3"/>
        <v>3374300263</v>
      </c>
      <c r="D14" s="28">
        <f t="shared" si="3"/>
        <v>2247276187</v>
      </c>
      <c r="E14" s="29">
        <f t="shared" si="3"/>
        <v>870834968</v>
      </c>
      <c r="F14" s="29">
        <f t="shared" si="3"/>
        <v>483804873</v>
      </c>
      <c r="G14" s="29">
        <f t="shared" si="3"/>
        <v>474099253</v>
      </c>
      <c r="H14" s="29">
        <f t="shared" si="3"/>
        <v>549637880</v>
      </c>
      <c r="I14" s="29">
        <f t="shared" si="3"/>
        <v>532864412</v>
      </c>
      <c r="J14" s="29">
        <f t="shared" si="3"/>
        <v>408895407</v>
      </c>
      <c r="K14" s="29">
        <f t="shared" si="3"/>
        <v>365448147</v>
      </c>
      <c r="L14" s="29">
        <f t="shared" si="3"/>
        <v>361829048</v>
      </c>
      <c r="M14" s="29">
        <f t="shared" si="3"/>
        <v>419396123</v>
      </c>
      <c r="N14" s="29">
        <f t="shared" si="3"/>
        <v>432921361</v>
      </c>
      <c r="O14" s="29">
        <f t="shared" si="3"/>
        <v>382639394</v>
      </c>
      <c r="P14" s="29">
        <f t="shared" si="3"/>
        <v>410903820</v>
      </c>
      <c r="Q14" s="29">
        <f t="shared" si="3"/>
        <v>519975974</v>
      </c>
      <c r="R14" s="29">
        <f t="shared" si="3"/>
        <v>322678547</v>
      </c>
      <c r="S14" s="29">
        <f t="shared" si="3"/>
        <v>210524</v>
      </c>
      <c r="T14" s="12" t="s">
        <v>24</v>
      </c>
    </row>
    <row r="15" spans="1:21" ht="18.75" customHeight="1">
      <c r="A15" s="39" t="s">
        <v>25</v>
      </c>
      <c r="B15" s="40"/>
      <c r="C15" s="40"/>
      <c r="D15" s="40"/>
      <c r="E15" s="40"/>
      <c r="F15" s="39"/>
      <c r="G15" s="41"/>
      <c r="H15" s="41"/>
      <c r="I15" s="41"/>
      <c r="J15" s="41"/>
      <c r="K15" s="41"/>
      <c r="L15" s="22"/>
      <c r="M15" s="22"/>
      <c r="N15" s="22"/>
      <c r="O15" s="22"/>
      <c r="P15" s="22"/>
      <c r="Q15" s="22"/>
      <c r="R15" s="22"/>
      <c r="S15" s="22"/>
      <c r="T15" s="42" t="s">
        <v>26</v>
      </c>
    </row>
    <row r="16" spans="1:21" ht="18.75" customHeight="1">
      <c r="A16" s="19" t="s">
        <v>27</v>
      </c>
      <c r="B16" s="20">
        <v>-3237539824</v>
      </c>
      <c r="C16" s="20">
        <v>-2181211756</v>
      </c>
      <c r="D16" s="20">
        <v>-653027490</v>
      </c>
      <c r="E16" s="20">
        <v>-406442093</v>
      </c>
      <c r="F16" s="20">
        <f>-323748308</f>
        <v>-323748308</v>
      </c>
      <c r="G16" s="35">
        <v>-259163237</v>
      </c>
      <c r="H16" s="20">
        <v>-219945098</v>
      </c>
      <c r="I16" s="22">
        <v>-208468838</v>
      </c>
      <c r="J16" s="22">
        <v>-253430076</v>
      </c>
      <c r="K16" s="22">
        <v>-342305729</v>
      </c>
      <c r="L16" s="22">
        <v>-641513533</v>
      </c>
      <c r="M16" s="22">
        <v>-522446013</v>
      </c>
      <c r="N16" s="22">
        <v>-298767484</v>
      </c>
      <c r="O16" s="22">
        <v>-458531460</v>
      </c>
      <c r="P16" s="22">
        <v>-1036854344</v>
      </c>
      <c r="Q16" s="22">
        <v>-401006071</v>
      </c>
      <c r="R16" s="22">
        <v>-171730675</v>
      </c>
      <c r="S16" s="22">
        <v>-86815</v>
      </c>
      <c r="T16" s="36" t="s">
        <v>28</v>
      </c>
    </row>
    <row r="17" spans="1:20" ht="18.75" customHeight="1">
      <c r="A17" s="19" t="s">
        <v>29</v>
      </c>
      <c r="B17" s="20">
        <v>352394468</v>
      </c>
      <c r="C17" s="20">
        <v>361594943</v>
      </c>
      <c r="D17" s="20">
        <v>89811976</v>
      </c>
      <c r="E17" s="20">
        <v>90830963</v>
      </c>
      <c r="F17" s="20">
        <v>87029908</v>
      </c>
      <c r="G17" s="35">
        <v>44222810</v>
      </c>
      <c r="H17" s="20">
        <v>62460030</v>
      </c>
      <c r="I17" s="21">
        <v>47518246</v>
      </c>
      <c r="J17" s="21">
        <v>87892056</v>
      </c>
      <c r="K17" s="21">
        <v>179976321</v>
      </c>
      <c r="L17" s="22">
        <v>218717148</v>
      </c>
      <c r="M17" s="22">
        <v>189924111</v>
      </c>
      <c r="N17" s="22">
        <v>53669832</v>
      </c>
      <c r="O17" s="22">
        <v>188151099</v>
      </c>
      <c r="P17" s="22">
        <v>514194252</v>
      </c>
      <c r="Q17" s="22">
        <v>160233268</v>
      </c>
      <c r="R17" s="22">
        <v>54759683</v>
      </c>
      <c r="S17" s="22">
        <v>-60534</v>
      </c>
      <c r="T17" s="36" t="s">
        <v>30</v>
      </c>
    </row>
    <row r="18" spans="1:20" s="45" customFormat="1" ht="18.75" customHeight="1">
      <c r="A18" s="26" t="s">
        <v>31</v>
      </c>
      <c r="B18" s="43">
        <f t="shared" ref="B18:S18" si="4">SUM(B16:B17)</f>
        <v>-2885145356</v>
      </c>
      <c r="C18" s="43">
        <f t="shared" si="4"/>
        <v>-1819616813</v>
      </c>
      <c r="D18" s="28">
        <f t="shared" si="4"/>
        <v>-563215514</v>
      </c>
      <c r="E18" s="43">
        <f t="shared" si="4"/>
        <v>-315611130</v>
      </c>
      <c r="F18" s="43">
        <f t="shared" si="4"/>
        <v>-236718400</v>
      </c>
      <c r="G18" s="43">
        <f t="shared" si="4"/>
        <v>-214940427</v>
      </c>
      <c r="H18" s="43">
        <f t="shared" si="4"/>
        <v>-157485068</v>
      </c>
      <c r="I18" s="43">
        <f t="shared" si="4"/>
        <v>-160950592</v>
      </c>
      <c r="J18" s="43">
        <f t="shared" si="4"/>
        <v>-165538020</v>
      </c>
      <c r="K18" s="43">
        <f t="shared" si="4"/>
        <v>-162329408</v>
      </c>
      <c r="L18" s="43">
        <f t="shared" si="4"/>
        <v>-422796385</v>
      </c>
      <c r="M18" s="43">
        <f t="shared" si="4"/>
        <v>-332521902</v>
      </c>
      <c r="N18" s="43">
        <f t="shared" si="4"/>
        <v>-245097652</v>
      </c>
      <c r="O18" s="43">
        <f t="shared" si="4"/>
        <v>-270380361</v>
      </c>
      <c r="P18" s="43">
        <f t="shared" si="4"/>
        <v>-522660092</v>
      </c>
      <c r="Q18" s="43">
        <f t="shared" si="4"/>
        <v>-240772803</v>
      </c>
      <c r="R18" s="43">
        <f t="shared" si="4"/>
        <v>-116970992</v>
      </c>
      <c r="S18" s="43">
        <f t="shared" si="4"/>
        <v>-147349</v>
      </c>
      <c r="T18" s="44"/>
    </row>
    <row r="19" spans="1:20" ht="18.75" customHeight="1">
      <c r="A19" s="46" t="s">
        <v>32</v>
      </c>
      <c r="B19" s="47">
        <v>-531003091</v>
      </c>
      <c r="C19" s="47">
        <v>-394064767</v>
      </c>
      <c r="D19" s="47">
        <v>-101694660</v>
      </c>
      <c r="E19" s="48">
        <v>-23143998</v>
      </c>
      <c r="F19" s="48">
        <v>77873479</v>
      </c>
      <c r="G19" s="48">
        <v>45007838</v>
      </c>
      <c r="H19" s="48">
        <v>-3587687</v>
      </c>
      <c r="I19" s="49">
        <v>52659735</v>
      </c>
      <c r="J19" s="49">
        <v>113676209</v>
      </c>
      <c r="K19" s="49">
        <v>-4672161</v>
      </c>
      <c r="L19" s="37" t="s">
        <v>15</v>
      </c>
      <c r="M19" s="37" t="s">
        <v>15</v>
      </c>
      <c r="N19" s="37" t="s">
        <v>15</v>
      </c>
      <c r="O19" s="37" t="s">
        <v>15</v>
      </c>
      <c r="P19" s="37" t="s">
        <v>15</v>
      </c>
      <c r="Q19" s="37" t="s">
        <v>15</v>
      </c>
      <c r="R19" s="37" t="s">
        <v>15</v>
      </c>
      <c r="S19" s="37" t="s">
        <v>15</v>
      </c>
      <c r="T19" s="36" t="s">
        <v>33</v>
      </c>
    </row>
    <row r="20" spans="1:20" s="7" customFormat="1" ht="18.75" customHeight="1">
      <c r="A20" s="50" t="s">
        <v>34</v>
      </c>
      <c r="B20" s="28">
        <f t="shared" ref="B20:G20" si="5">SUM(B18:B19)</f>
        <v>-3416148447</v>
      </c>
      <c r="C20" s="28">
        <f t="shared" si="5"/>
        <v>-2213681580</v>
      </c>
      <c r="D20" s="28">
        <f t="shared" si="5"/>
        <v>-664910174</v>
      </c>
      <c r="E20" s="28">
        <f t="shared" si="5"/>
        <v>-338755128</v>
      </c>
      <c r="F20" s="28">
        <f t="shared" si="5"/>
        <v>-158844921</v>
      </c>
      <c r="G20" s="28">
        <f t="shared" si="5"/>
        <v>-169932589</v>
      </c>
      <c r="H20" s="28">
        <v>-161072755</v>
      </c>
      <c r="I20" s="43">
        <f>SUM(I18:I19)</f>
        <v>-108290857</v>
      </c>
      <c r="J20" s="43">
        <f>SUM(J18:J19)</f>
        <v>-51861811</v>
      </c>
      <c r="K20" s="43">
        <f>SUM(K18:K19)</f>
        <v>-167001569</v>
      </c>
      <c r="L20" s="26" t="s">
        <v>15</v>
      </c>
      <c r="M20" s="26" t="s">
        <v>15</v>
      </c>
      <c r="N20" s="26" t="s">
        <v>15</v>
      </c>
      <c r="O20" s="26" t="s">
        <v>15</v>
      </c>
      <c r="P20" s="26" t="s">
        <v>15</v>
      </c>
      <c r="Q20" s="26" t="s">
        <v>15</v>
      </c>
      <c r="R20" s="26" t="s">
        <v>15</v>
      </c>
      <c r="S20" s="26" t="s">
        <v>15</v>
      </c>
      <c r="T20" s="44" t="s">
        <v>35</v>
      </c>
    </row>
    <row r="21" spans="1:20" ht="18.75" customHeight="1">
      <c r="A21" s="46" t="s">
        <v>36</v>
      </c>
      <c r="B21" s="47">
        <v>-963575197</v>
      </c>
      <c r="C21" s="47">
        <v>-587077805</v>
      </c>
      <c r="D21" s="47">
        <v>-507996233</v>
      </c>
      <c r="E21" s="48">
        <v>-163103370</v>
      </c>
      <c r="F21" s="48">
        <f>-69109615</f>
        <v>-69109615</v>
      </c>
      <c r="G21" s="48">
        <v>-53165479</v>
      </c>
      <c r="H21" s="48">
        <v>-52892427</v>
      </c>
      <c r="I21" s="49">
        <v>-60054451</v>
      </c>
      <c r="J21" s="49">
        <v>-31435438</v>
      </c>
      <c r="K21" s="49">
        <v>-20462206</v>
      </c>
      <c r="L21" s="37" t="s">
        <v>15</v>
      </c>
      <c r="M21" s="37" t="s">
        <v>15</v>
      </c>
      <c r="N21" s="37" t="s">
        <v>15</v>
      </c>
      <c r="O21" s="37" t="s">
        <v>15</v>
      </c>
      <c r="P21" s="37" t="s">
        <v>15</v>
      </c>
      <c r="Q21" s="37" t="s">
        <v>15</v>
      </c>
      <c r="R21" s="37" t="s">
        <v>15</v>
      </c>
      <c r="S21" s="37" t="s">
        <v>15</v>
      </c>
      <c r="T21" s="36" t="s">
        <v>37</v>
      </c>
    </row>
    <row r="22" spans="1:20" ht="18.75" customHeight="1">
      <c r="A22" s="46" t="s">
        <v>38</v>
      </c>
      <c r="B22" s="47">
        <v>-562600694</v>
      </c>
      <c r="C22" s="47">
        <v>-340869935</v>
      </c>
      <c r="D22" s="47">
        <v>-253538751</v>
      </c>
      <c r="E22" s="48">
        <v>-158023585</v>
      </c>
      <c r="F22" s="48">
        <f>-97202411</f>
        <v>-97202411</v>
      </c>
      <c r="G22" s="48">
        <v>-93640317</v>
      </c>
      <c r="H22" s="48">
        <v>-70074377</v>
      </c>
      <c r="I22" s="49">
        <v>-30905743</v>
      </c>
      <c r="J22" s="49">
        <v>-30456393</v>
      </c>
      <c r="K22" s="49">
        <v>-8654484</v>
      </c>
      <c r="L22" s="51" t="s">
        <v>15</v>
      </c>
      <c r="M22" s="51" t="s">
        <v>15</v>
      </c>
      <c r="N22" s="51" t="s">
        <v>15</v>
      </c>
      <c r="O22" s="51" t="s">
        <v>15</v>
      </c>
      <c r="P22" s="51" t="s">
        <v>15</v>
      </c>
      <c r="Q22" s="51" t="s">
        <v>15</v>
      </c>
      <c r="R22" s="51" t="s">
        <v>15</v>
      </c>
      <c r="S22" s="51" t="s">
        <v>15</v>
      </c>
      <c r="T22" s="36" t="s">
        <v>39</v>
      </c>
    </row>
    <row r="23" spans="1:20" ht="18.75" customHeight="1">
      <c r="A23" s="19" t="s">
        <v>40</v>
      </c>
      <c r="B23" s="20">
        <v>-314809727</v>
      </c>
      <c r="C23" s="20">
        <v>-223527225</v>
      </c>
      <c r="D23" s="20">
        <v>-181901866</v>
      </c>
      <c r="E23" s="20">
        <v>-59739500</v>
      </c>
      <c r="F23" s="20">
        <f>-42474982</f>
        <v>-42474982</v>
      </c>
      <c r="G23" s="20">
        <v>-42585403</v>
      </c>
      <c r="H23" s="20">
        <v>-35305590</v>
      </c>
      <c r="I23" s="22">
        <v>-36690699</v>
      </c>
      <c r="J23" s="22">
        <v>-35034171</v>
      </c>
      <c r="K23" s="22">
        <v>-31187220</v>
      </c>
      <c r="L23" s="22">
        <v>-31183671</v>
      </c>
      <c r="M23" s="22">
        <v>-32634423</v>
      </c>
      <c r="N23" s="22">
        <v>-41343535</v>
      </c>
      <c r="O23" s="22">
        <v>-42033490</v>
      </c>
      <c r="P23" s="22">
        <v>-35241619</v>
      </c>
      <c r="Q23" s="22">
        <v>-29409422</v>
      </c>
      <c r="R23" s="22">
        <v>-6084054</v>
      </c>
      <c r="S23" s="22" t="s">
        <v>15</v>
      </c>
      <c r="T23" s="52" t="s">
        <v>41</v>
      </c>
    </row>
    <row r="24" spans="1:20" ht="18.75" customHeight="1">
      <c r="A24" s="46" t="s">
        <v>42</v>
      </c>
      <c r="B24" s="47"/>
      <c r="C24" s="47"/>
      <c r="D24" s="47"/>
      <c r="E24" s="48"/>
      <c r="F24" s="46"/>
      <c r="G24" s="48"/>
      <c r="H24" s="48"/>
      <c r="I24" s="37" t="s">
        <v>15</v>
      </c>
      <c r="J24" s="37" t="s">
        <v>15</v>
      </c>
      <c r="K24" s="49">
        <v>-15288819</v>
      </c>
      <c r="L24" s="33" t="s">
        <v>15</v>
      </c>
      <c r="M24" s="33" t="s">
        <v>15</v>
      </c>
      <c r="N24" s="33" t="s">
        <v>15</v>
      </c>
      <c r="O24" s="33" t="s">
        <v>15</v>
      </c>
      <c r="P24" s="33" t="s">
        <v>15</v>
      </c>
      <c r="Q24" s="33" t="s">
        <v>15</v>
      </c>
      <c r="R24" s="33" t="s">
        <v>15</v>
      </c>
      <c r="S24" s="33" t="s">
        <v>15</v>
      </c>
      <c r="T24" s="36" t="s">
        <v>43</v>
      </c>
    </row>
    <row r="25" spans="1:20" ht="18.75" customHeight="1">
      <c r="A25" s="9" t="s">
        <v>44</v>
      </c>
      <c r="B25" s="43">
        <f t="shared" ref="B25:K25" si="6">B20+B21+B22+B23</f>
        <v>-5257134065</v>
      </c>
      <c r="C25" s="43">
        <f t="shared" si="6"/>
        <v>-3365156545</v>
      </c>
      <c r="D25" s="28">
        <f t="shared" si="6"/>
        <v>-1608347024</v>
      </c>
      <c r="E25" s="43">
        <f t="shared" si="6"/>
        <v>-719621583</v>
      </c>
      <c r="F25" s="43">
        <f t="shared" si="6"/>
        <v>-367631929</v>
      </c>
      <c r="G25" s="43">
        <f t="shared" si="6"/>
        <v>-359323788</v>
      </c>
      <c r="H25" s="43">
        <f t="shared" si="6"/>
        <v>-319345149</v>
      </c>
      <c r="I25" s="43">
        <f t="shared" si="6"/>
        <v>-235941750</v>
      </c>
      <c r="J25" s="43">
        <f t="shared" si="6"/>
        <v>-148787813</v>
      </c>
      <c r="K25" s="43">
        <f t="shared" si="6"/>
        <v>-227305479</v>
      </c>
      <c r="L25" s="43">
        <f>L23</f>
        <v>-31183671</v>
      </c>
      <c r="M25" s="43">
        <f>M23</f>
        <v>-32634423</v>
      </c>
      <c r="N25" s="43">
        <f t="shared" ref="N25:S25" si="7">N23</f>
        <v>-41343535</v>
      </c>
      <c r="O25" s="43">
        <f t="shared" si="7"/>
        <v>-42033490</v>
      </c>
      <c r="P25" s="43">
        <f t="shared" si="7"/>
        <v>-35241619</v>
      </c>
      <c r="Q25" s="43">
        <f t="shared" si="7"/>
        <v>-29409422</v>
      </c>
      <c r="R25" s="43">
        <f t="shared" si="7"/>
        <v>-6084054</v>
      </c>
      <c r="S25" s="43" t="str">
        <f t="shared" si="7"/>
        <v>-</v>
      </c>
      <c r="T25" s="12"/>
    </row>
    <row r="26" spans="1:20" ht="18.75" customHeight="1">
      <c r="A26" s="43" t="s">
        <v>45</v>
      </c>
      <c r="B26" s="43">
        <f t="shared" ref="B26:R26" si="8">B14+B25</f>
        <v>-251163817</v>
      </c>
      <c r="C26" s="43">
        <f t="shared" si="8"/>
        <v>9143718</v>
      </c>
      <c r="D26" s="28">
        <f t="shared" si="8"/>
        <v>638929163</v>
      </c>
      <c r="E26" s="43">
        <f t="shared" si="8"/>
        <v>151213385</v>
      </c>
      <c r="F26" s="43">
        <f t="shared" si="8"/>
        <v>116172944</v>
      </c>
      <c r="G26" s="43">
        <f t="shared" si="8"/>
        <v>114775465</v>
      </c>
      <c r="H26" s="43">
        <f t="shared" si="8"/>
        <v>230292731</v>
      </c>
      <c r="I26" s="43">
        <f t="shared" si="8"/>
        <v>296922662</v>
      </c>
      <c r="J26" s="43">
        <f t="shared" si="8"/>
        <v>260107594</v>
      </c>
      <c r="K26" s="43">
        <f t="shared" si="8"/>
        <v>138142668</v>
      </c>
      <c r="L26" s="43">
        <f t="shared" si="8"/>
        <v>330645377</v>
      </c>
      <c r="M26" s="43">
        <f t="shared" si="8"/>
        <v>386761700</v>
      </c>
      <c r="N26" s="43">
        <f t="shared" si="8"/>
        <v>391577826</v>
      </c>
      <c r="O26" s="43">
        <f t="shared" si="8"/>
        <v>340605904</v>
      </c>
      <c r="P26" s="43">
        <f t="shared" si="8"/>
        <v>375662201</v>
      </c>
      <c r="Q26" s="43">
        <f t="shared" si="8"/>
        <v>490566552</v>
      </c>
      <c r="R26" s="43">
        <f t="shared" si="8"/>
        <v>316594493</v>
      </c>
      <c r="S26" s="43"/>
      <c r="T26" s="53" t="s">
        <v>46</v>
      </c>
    </row>
    <row r="27" spans="1:20" ht="18.75" customHeight="1">
      <c r="A27" s="33" t="s">
        <v>47</v>
      </c>
      <c r="B27" s="34">
        <v>321913032</v>
      </c>
      <c r="C27" s="34">
        <v>135373202</v>
      </c>
      <c r="D27" s="34">
        <v>92795631</v>
      </c>
      <c r="E27" s="35">
        <v>97811722</v>
      </c>
      <c r="F27" s="35">
        <v>86752334</v>
      </c>
      <c r="G27" s="35">
        <v>119459868</v>
      </c>
      <c r="H27" s="35">
        <v>127159370</v>
      </c>
      <c r="I27" s="37"/>
      <c r="J27" s="37"/>
      <c r="K27" s="37"/>
      <c r="L27" s="38"/>
      <c r="M27" s="38"/>
      <c r="N27" s="38"/>
      <c r="O27" s="38"/>
      <c r="P27" s="38"/>
      <c r="Q27" s="38"/>
      <c r="R27" s="38"/>
      <c r="S27" s="38"/>
      <c r="T27" s="36" t="s">
        <v>48</v>
      </c>
    </row>
    <row r="28" spans="1:20" ht="18.75" customHeight="1">
      <c r="A28" s="33" t="s">
        <v>49</v>
      </c>
      <c r="B28" s="34">
        <v>0</v>
      </c>
      <c r="D28" s="34">
        <v>5003531</v>
      </c>
      <c r="E28" s="35">
        <v>0</v>
      </c>
      <c r="F28" s="35">
        <v>429069</v>
      </c>
      <c r="G28" s="35">
        <v>90</v>
      </c>
      <c r="H28" s="35">
        <v>163199</v>
      </c>
      <c r="I28" s="37">
        <v>1912549</v>
      </c>
      <c r="J28" s="37">
        <v>109904</v>
      </c>
      <c r="K28" s="37">
        <v>5378</v>
      </c>
      <c r="L28" s="38" t="s">
        <v>15</v>
      </c>
      <c r="M28" s="38" t="s">
        <v>15</v>
      </c>
      <c r="N28" s="38" t="s">
        <v>15</v>
      </c>
      <c r="O28" s="38" t="s">
        <v>15</v>
      </c>
      <c r="P28" s="38"/>
      <c r="Q28" s="38" t="s">
        <v>15</v>
      </c>
      <c r="R28" s="38" t="s">
        <v>15</v>
      </c>
      <c r="S28" s="38" t="s">
        <v>15</v>
      </c>
      <c r="T28" s="36" t="s">
        <v>50</v>
      </c>
    </row>
    <row r="29" spans="1:20" ht="18.75" customHeight="1">
      <c r="A29" s="33" t="s">
        <v>51</v>
      </c>
      <c r="B29" s="34">
        <v>0</v>
      </c>
      <c r="C29" s="34">
        <v>20000000</v>
      </c>
      <c r="D29" s="34">
        <v>30000</v>
      </c>
      <c r="E29" s="35"/>
      <c r="F29" s="35">
        <v>0</v>
      </c>
      <c r="G29" s="35">
        <v>96000</v>
      </c>
      <c r="H29" s="35">
        <v>-76012</v>
      </c>
      <c r="I29" s="37">
        <v>88835</v>
      </c>
      <c r="J29" s="37" t="s">
        <v>15</v>
      </c>
      <c r="K29" s="37">
        <v>2909470</v>
      </c>
      <c r="L29" s="38" t="s">
        <v>15</v>
      </c>
      <c r="M29" s="38" t="s">
        <v>15</v>
      </c>
      <c r="N29" s="38" t="s">
        <v>15</v>
      </c>
      <c r="O29" s="38" t="s">
        <v>15</v>
      </c>
      <c r="P29" s="38"/>
      <c r="Q29" s="38" t="s">
        <v>15</v>
      </c>
      <c r="R29" s="38" t="s">
        <v>15</v>
      </c>
      <c r="S29" s="38" t="s">
        <v>15</v>
      </c>
      <c r="T29" s="36" t="s">
        <v>52</v>
      </c>
    </row>
    <row r="30" spans="1:20" ht="18.75" customHeight="1">
      <c r="A30" s="33" t="s">
        <v>53</v>
      </c>
      <c r="B30" s="34">
        <v>28568000</v>
      </c>
      <c r="C30" s="34">
        <v>12003400</v>
      </c>
      <c r="D30" s="34">
        <v>12272851</v>
      </c>
      <c r="E30" s="35">
        <v>5462670</v>
      </c>
      <c r="F30" s="35">
        <v>4848523</v>
      </c>
      <c r="G30" s="35">
        <v>6039423</v>
      </c>
      <c r="H30" s="35">
        <v>4697367</v>
      </c>
      <c r="I30" s="37">
        <v>1810288</v>
      </c>
      <c r="J30" s="37">
        <v>1033180</v>
      </c>
      <c r="K30" s="37">
        <v>1023500</v>
      </c>
      <c r="L30" s="38" t="s">
        <v>15</v>
      </c>
      <c r="M30" s="38" t="s">
        <v>15</v>
      </c>
      <c r="N30" s="38" t="s">
        <v>15</v>
      </c>
      <c r="O30" s="38" t="s">
        <v>15</v>
      </c>
      <c r="P30" s="38"/>
      <c r="Q30" s="38" t="s">
        <v>15</v>
      </c>
      <c r="R30" s="38" t="s">
        <v>15</v>
      </c>
      <c r="S30" s="38" t="s">
        <v>15</v>
      </c>
      <c r="T30" s="36" t="s">
        <v>54</v>
      </c>
    </row>
    <row r="31" spans="1:20" ht="18.75" customHeight="1">
      <c r="A31" s="54" t="s">
        <v>55</v>
      </c>
      <c r="B31" s="34">
        <v>47256954443</v>
      </c>
      <c r="C31" s="34">
        <v>2241724393</v>
      </c>
      <c r="D31" s="34">
        <v>6464675445</v>
      </c>
      <c r="E31" s="35">
        <v>4444022307</v>
      </c>
      <c r="F31" s="35">
        <f>-16820253</f>
        <v>-16820253</v>
      </c>
      <c r="G31" s="35">
        <v>-37380944</v>
      </c>
      <c r="H31" s="35">
        <v>-503775510</v>
      </c>
      <c r="I31" s="37">
        <v>999874032</v>
      </c>
      <c r="J31" s="37">
        <v>666220706</v>
      </c>
      <c r="K31" s="37">
        <v>183708256</v>
      </c>
      <c r="L31" s="38" t="s">
        <v>15</v>
      </c>
      <c r="M31" s="38" t="s">
        <v>15</v>
      </c>
      <c r="N31" s="38" t="s">
        <v>15</v>
      </c>
      <c r="O31" s="38" t="s">
        <v>15</v>
      </c>
      <c r="P31" s="38"/>
      <c r="Q31" s="38" t="s">
        <v>15</v>
      </c>
      <c r="R31" s="38" t="s">
        <v>15</v>
      </c>
      <c r="S31" s="38" t="s">
        <v>15</v>
      </c>
      <c r="T31" s="36" t="s">
        <v>56</v>
      </c>
    </row>
    <row r="32" spans="1:20" ht="18.75" customHeight="1">
      <c r="A32" s="46" t="s">
        <v>57</v>
      </c>
      <c r="B32" s="47">
        <v>-827923270</v>
      </c>
      <c r="C32" s="47">
        <v>-404296198</v>
      </c>
      <c r="D32" s="47">
        <v>-315675512</v>
      </c>
      <c r="E32" s="48">
        <v>-214391743</v>
      </c>
      <c r="F32" s="48">
        <f>-196144553</f>
        <v>-196144553</v>
      </c>
      <c r="G32" s="48">
        <v>-181917501</v>
      </c>
      <c r="H32" s="35">
        <v>-155042416</v>
      </c>
      <c r="I32" s="49">
        <v>-137718537</v>
      </c>
      <c r="J32" s="49">
        <v>-109895299</v>
      </c>
      <c r="K32" s="49">
        <v>-74291915</v>
      </c>
      <c r="L32" s="49"/>
      <c r="M32" s="49"/>
      <c r="N32" s="49"/>
      <c r="O32" s="49"/>
      <c r="P32" s="49"/>
      <c r="Q32" s="49"/>
      <c r="R32" s="49"/>
      <c r="S32" s="49"/>
      <c r="T32" s="36" t="s">
        <v>58</v>
      </c>
    </row>
    <row r="33" spans="1:20" ht="18.75" customHeight="1">
      <c r="A33" s="33" t="s">
        <v>59</v>
      </c>
      <c r="B33" s="34">
        <v>-1310139179</v>
      </c>
      <c r="C33" s="34">
        <v>-665206359</v>
      </c>
      <c r="D33" s="34">
        <v>-235659535</v>
      </c>
      <c r="E33" s="35">
        <v>-100709702</v>
      </c>
      <c r="F33" s="35">
        <f>-97888812</f>
        <v>-97888812</v>
      </c>
      <c r="G33" s="48">
        <v>-105408061</v>
      </c>
      <c r="H33" s="48">
        <v>-94101921</v>
      </c>
      <c r="I33" s="49">
        <v>-98224283</v>
      </c>
      <c r="J33" s="49">
        <v>-67667027</v>
      </c>
      <c r="K33" s="49">
        <v>-54335918</v>
      </c>
      <c r="L33" s="49" t="s">
        <v>15</v>
      </c>
      <c r="M33" s="49" t="s">
        <v>15</v>
      </c>
      <c r="N33" s="49" t="s">
        <v>15</v>
      </c>
      <c r="O33" s="49" t="s">
        <v>15</v>
      </c>
      <c r="P33" s="49">
        <v>-146933837</v>
      </c>
      <c r="Q33" s="49">
        <v>-146136043</v>
      </c>
      <c r="R33" s="49">
        <v>-18657408</v>
      </c>
      <c r="S33" s="49" t="s">
        <v>15</v>
      </c>
      <c r="T33" s="36" t="s">
        <v>60</v>
      </c>
    </row>
    <row r="34" spans="1:20" ht="18.75" customHeight="1">
      <c r="A34" s="46" t="s">
        <v>61</v>
      </c>
      <c r="B34" s="47">
        <v>-11872794</v>
      </c>
      <c r="C34" s="47">
        <v>-3376249</v>
      </c>
      <c r="D34" s="47">
        <v>-5053697</v>
      </c>
      <c r="E34" s="48">
        <v>-10145348</v>
      </c>
      <c r="F34" s="48">
        <f>-17279543</f>
        <v>-17279543</v>
      </c>
      <c r="G34" s="48">
        <v>-22180186</v>
      </c>
      <c r="H34" s="48">
        <v>-1599620</v>
      </c>
      <c r="T34" s="8" t="s">
        <v>62</v>
      </c>
    </row>
    <row r="35" spans="1:20" ht="18.75" customHeight="1">
      <c r="A35" s="33" t="s">
        <v>63</v>
      </c>
      <c r="B35" s="35">
        <v>-212792378</v>
      </c>
      <c r="C35" s="35">
        <v>-113994066</v>
      </c>
      <c r="D35" s="35">
        <v>-46794589</v>
      </c>
      <c r="E35" s="35">
        <v>-43539039</v>
      </c>
      <c r="F35" s="35">
        <f>-38216267</f>
        <v>-38216267</v>
      </c>
      <c r="G35" s="35">
        <v>-34159032</v>
      </c>
      <c r="H35" s="35">
        <v>-44510655</v>
      </c>
      <c r="I35" s="49">
        <v>-40449550</v>
      </c>
      <c r="J35" s="49">
        <v>-35790493</v>
      </c>
      <c r="K35" s="49">
        <v>-27172986</v>
      </c>
      <c r="L35" s="49">
        <v>-11657260</v>
      </c>
      <c r="M35" s="49">
        <v>-13194457</v>
      </c>
      <c r="N35" s="49">
        <v>-14170541</v>
      </c>
      <c r="O35" s="38">
        <v>-14598221</v>
      </c>
      <c r="P35" s="38">
        <v>-13814783</v>
      </c>
      <c r="Q35" s="49" t="s">
        <v>15</v>
      </c>
      <c r="R35" s="49" t="s">
        <v>15</v>
      </c>
      <c r="S35" s="49" t="s">
        <v>15</v>
      </c>
      <c r="T35" s="36" t="s">
        <v>64</v>
      </c>
    </row>
    <row r="36" spans="1:20" ht="18.75" customHeight="1">
      <c r="A36" s="46" t="s">
        <v>65</v>
      </c>
      <c r="B36" s="48"/>
      <c r="C36" s="48"/>
      <c r="D36" s="48">
        <v>-13717460</v>
      </c>
      <c r="E36" s="48"/>
      <c r="F36" s="48">
        <v>0</v>
      </c>
      <c r="G36" s="48">
        <v>68136</v>
      </c>
      <c r="H36" s="35">
        <v>6154405</v>
      </c>
      <c r="I36" s="49">
        <v>-13504294</v>
      </c>
      <c r="J36" s="49">
        <v>-7489076</v>
      </c>
      <c r="K36" s="49">
        <v>1076836</v>
      </c>
      <c r="L36" s="37" t="s">
        <v>15</v>
      </c>
      <c r="M36" s="37" t="s">
        <v>15</v>
      </c>
      <c r="N36" s="37" t="s">
        <v>15</v>
      </c>
      <c r="O36" s="37" t="s">
        <v>15</v>
      </c>
      <c r="P36" s="37" t="s">
        <v>15</v>
      </c>
      <c r="Q36" s="37" t="s">
        <v>15</v>
      </c>
      <c r="R36" s="37" t="s">
        <v>15</v>
      </c>
      <c r="S36" s="37" t="s">
        <v>15</v>
      </c>
      <c r="T36" s="36" t="s">
        <v>66</v>
      </c>
    </row>
    <row r="37" spans="1:20" ht="18.75" customHeight="1">
      <c r="A37" s="46" t="s">
        <v>67</v>
      </c>
      <c r="B37" s="48"/>
      <c r="C37" s="48"/>
      <c r="D37" s="48"/>
      <c r="E37" s="48"/>
      <c r="F37" s="48">
        <v>0</v>
      </c>
      <c r="G37" s="48">
        <v>-4614158</v>
      </c>
      <c r="H37" s="35">
        <v>13745638</v>
      </c>
      <c r="I37" s="49">
        <v>382248</v>
      </c>
      <c r="J37" s="49">
        <v>-509664</v>
      </c>
      <c r="K37" s="49">
        <v>-53592</v>
      </c>
      <c r="L37" s="37" t="s">
        <v>15</v>
      </c>
      <c r="M37" s="37" t="s">
        <v>15</v>
      </c>
      <c r="N37" s="37" t="s">
        <v>15</v>
      </c>
      <c r="O37" s="37" t="s">
        <v>15</v>
      </c>
      <c r="P37" s="37" t="s">
        <v>15</v>
      </c>
      <c r="Q37" s="37" t="s">
        <v>15</v>
      </c>
      <c r="R37" s="37" t="s">
        <v>15</v>
      </c>
      <c r="S37" s="37" t="s">
        <v>15</v>
      </c>
      <c r="T37" s="36" t="s">
        <v>68</v>
      </c>
    </row>
    <row r="38" spans="1:20" ht="18.75" customHeight="1">
      <c r="A38" s="46" t="s">
        <v>69</v>
      </c>
      <c r="B38" s="48"/>
      <c r="C38" s="48"/>
      <c r="D38" s="48"/>
      <c r="E38" s="48"/>
      <c r="F38" s="48"/>
      <c r="G38" s="48"/>
      <c r="H38" s="35" t="s">
        <v>15</v>
      </c>
      <c r="I38" s="49" t="s">
        <v>15</v>
      </c>
      <c r="J38" s="49">
        <v>-62943</v>
      </c>
      <c r="K38" s="49" t="s">
        <v>15</v>
      </c>
      <c r="L38" s="49" t="s">
        <v>15</v>
      </c>
      <c r="M38" s="49" t="s">
        <v>15</v>
      </c>
      <c r="N38" s="49" t="s">
        <v>15</v>
      </c>
      <c r="O38" s="49" t="s">
        <v>15</v>
      </c>
      <c r="P38" s="49" t="s">
        <v>15</v>
      </c>
      <c r="Q38" s="49" t="s">
        <v>15</v>
      </c>
      <c r="R38" s="49" t="s">
        <v>15</v>
      </c>
      <c r="S38" s="49" t="s">
        <v>15</v>
      </c>
      <c r="T38" s="36" t="s">
        <v>70</v>
      </c>
    </row>
    <row r="39" spans="1:20" ht="18.75" customHeight="1">
      <c r="A39" s="33" t="s">
        <v>71</v>
      </c>
      <c r="B39" s="35">
        <v>5712380613</v>
      </c>
      <c r="C39" s="35">
        <v>1216622555</v>
      </c>
      <c r="D39" s="35">
        <v>478914411</v>
      </c>
      <c r="E39" s="35">
        <v>170634862</v>
      </c>
      <c r="F39" s="35">
        <v>85455952</v>
      </c>
      <c r="G39" s="35">
        <v>154339872</v>
      </c>
      <c r="H39" s="35">
        <v>34373750</v>
      </c>
      <c r="I39" s="37" t="s">
        <v>15</v>
      </c>
      <c r="J39" s="37">
        <v>3611056</v>
      </c>
      <c r="K39" s="37">
        <v>16786955</v>
      </c>
      <c r="L39" s="38" t="s">
        <v>15</v>
      </c>
      <c r="M39" s="38" t="s">
        <v>15</v>
      </c>
      <c r="N39" s="38" t="s">
        <v>15</v>
      </c>
      <c r="O39" s="38" t="s">
        <v>15</v>
      </c>
      <c r="P39" s="38"/>
      <c r="Q39" s="38" t="s">
        <v>15</v>
      </c>
      <c r="R39" s="38" t="s">
        <v>15</v>
      </c>
      <c r="S39" s="38" t="s">
        <v>15</v>
      </c>
      <c r="T39" s="36" t="s">
        <v>72</v>
      </c>
    </row>
    <row r="40" spans="1:20" ht="18.75" customHeight="1">
      <c r="A40" s="33" t="s">
        <v>73</v>
      </c>
      <c r="B40" s="35">
        <v>30253416</v>
      </c>
      <c r="C40" s="35">
        <v>62353945</v>
      </c>
      <c r="D40" s="35">
        <v>95949160</v>
      </c>
      <c r="E40" s="35">
        <v>81293042</v>
      </c>
      <c r="F40" s="35">
        <v>4902817</v>
      </c>
      <c r="G40" s="35">
        <v>13126091</v>
      </c>
      <c r="H40" s="35">
        <v>91914691</v>
      </c>
      <c r="I40" s="37">
        <v>161976323</v>
      </c>
      <c r="J40" s="37">
        <v>22170944</v>
      </c>
      <c r="K40" s="37">
        <v>4155762</v>
      </c>
      <c r="L40" s="38" t="s">
        <v>15</v>
      </c>
      <c r="M40" s="38" t="s">
        <v>15</v>
      </c>
      <c r="N40" s="38" t="s">
        <v>15</v>
      </c>
      <c r="O40" s="38" t="s">
        <v>15</v>
      </c>
      <c r="P40" s="38"/>
      <c r="Q40" s="38" t="s">
        <v>15</v>
      </c>
      <c r="R40" s="38" t="s">
        <v>15</v>
      </c>
      <c r="S40" s="38" t="s">
        <v>15</v>
      </c>
      <c r="T40" s="36" t="s">
        <v>74</v>
      </c>
    </row>
    <row r="41" spans="1:20" ht="21" customHeight="1">
      <c r="A41" s="19" t="s">
        <v>75</v>
      </c>
      <c r="B41" s="55">
        <v>0</v>
      </c>
      <c r="C41" s="55" t="s">
        <v>15</v>
      </c>
      <c r="D41" s="55" t="s">
        <v>15</v>
      </c>
      <c r="E41" s="55">
        <v>0</v>
      </c>
      <c r="F41" s="55" t="s">
        <v>15</v>
      </c>
      <c r="G41" s="55" t="s">
        <v>15</v>
      </c>
      <c r="H41" s="25" t="s">
        <v>15</v>
      </c>
      <c r="I41" s="25" t="s">
        <v>15</v>
      </c>
      <c r="J41" s="25" t="s">
        <v>15</v>
      </c>
      <c r="K41" s="25" t="s">
        <v>15</v>
      </c>
      <c r="L41" s="25" t="s">
        <v>15</v>
      </c>
      <c r="M41" s="25" t="s">
        <v>15</v>
      </c>
      <c r="N41" s="25" t="s">
        <v>15</v>
      </c>
      <c r="O41" s="25" t="s">
        <v>15</v>
      </c>
      <c r="P41" s="25" t="s">
        <v>15</v>
      </c>
      <c r="Q41" s="25" t="s">
        <v>15</v>
      </c>
      <c r="R41" s="25" t="s">
        <v>15</v>
      </c>
      <c r="S41" s="25">
        <v>6960</v>
      </c>
      <c r="T41" s="52" t="s">
        <v>76</v>
      </c>
    </row>
    <row r="42" spans="1:20" ht="18.75" customHeight="1">
      <c r="A42" s="22" t="s">
        <v>77</v>
      </c>
      <c r="B42" s="20"/>
      <c r="C42" s="20"/>
      <c r="D42" s="20"/>
      <c r="E42" s="20"/>
      <c r="F42" s="20"/>
      <c r="G42" s="22" t="s">
        <v>15</v>
      </c>
      <c r="H42" s="22" t="s">
        <v>15</v>
      </c>
      <c r="I42" s="22" t="s">
        <v>15</v>
      </c>
      <c r="J42" s="22" t="s">
        <v>15</v>
      </c>
      <c r="K42" s="22" t="s">
        <v>15</v>
      </c>
      <c r="L42" s="22">
        <v>1157412</v>
      </c>
      <c r="M42" s="22">
        <v>1443270</v>
      </c>
      <c r="N42" s="22"/>
      <c r="O42" s="22"/>
      <c r="P42" s="22"/>
      <c r="Q42" s="22"/>
      <c r="R42" s="22"/>
      <c r="S42" s="22"/>
      <c r="T42" s="56" t="s">
        <v>77</v>
      </c>
    </row>
    <row r="43" spans="1:20" ht="18.75" customHeight="1">
      <c r="A43" s="19" t="s">
        <v>78</v>
      </c>
      <c r="B43" s="20"/>
      <c r="C43" s="20"/>
      <c r="D43" s="20"/>
      <c r="E43" s="20"/>
      <c r="F43" s="20"/>
      <c r="G43" s="21" t="s">
        <v>15</v>
      </c>
      <c r="H43" s="21" t="s">
        <v>15</v>
      </c>
      <c r="I43" s="21" t="s">
        <v>15</v>
      </c>
      <c r="J43" s="21" t="s">
        <v>15</v>
      </c>
      <c r="K43" s="21" t="s">
        <v>15</v>
      </c>
      <c r="L43" s="22">
        <v>-18676131</v>
      </c>
      <c r="M43" s="22">
        <v>-30297807</v>
      </c>
      <c r="N43" s="22">
        <v>-28489316</v>
      </c>
      <c r="O43" s="22">
        <v>-29265961</v>
      </c>
      <c r="P43" s="22">
        <v>-30521344</v>
      </c>
      <c r="Q43" s="22">
        <v>-82201649</v>
      </c>
      <c r="R43" s="22">
        <v>-77783357</v>
      </c>
      <c r="S43" s="22" t="s">
        <v>15</v>
      </c>
      <c r="T43" s="36" t="s">
        <v>79</v>
      </c>
    </row>
    <row r="44" spans="1:20" ht="18.75" customHeight="1">
      <c r="A44" s="19" t="s">
        <v>80</v>
      </c>
      <c r="B44" s="20"/>
      <c r="C44" s="20"/>
      <c r="D44" s="20"/>
      <c r="E44" s="20"/>
      <c r="F44" s="20"/>
      <c r="G44" s="19" t="s">
        <v>15</v>
      </c>
      <c r="H44" s="19" t="s">
        <v>15</v>
      </c>
      <c r="I44" s="19" t="s">
        <v>15</v>
      </c>
      <c r="J44" s="19" t="s">
        <v>15</v>
      </c>
      <c r="K44" s="19" t="s">
        <v>15</v>
      </c>
      <c r="L44" s="22" t="s">
        <v>15</v>
      </c>
      <c r="M44" s="22" t="s">
        <v>15</v>
      </c>
      <c r="N44" s="22" t="s">
        <v>15</v>
      </c>
      <c r="O44" s="22">
        <v>6611372</v>
      </c>
      <c r="P44" s="22">
        <v>-6611372</v>
      </c>
      <c r="Q44" s="22" t="s">
        <v>15</v>
      </c>
      <c r="R44" s="22" t="s">
        <v>15</v>
      </c>
      <c r="S44" s="22" t="s">
        <v>15</v>
      </c>
      <c r="T44" s="57" t="s">
        <v>80</v>
      </c>
    </row>
    <row r="45" spans="1:20" ht="24" customHeight="1">
      <c r="A45" s="19" t="s">
        <v>81</v>
      </c>
      <c r="B45" s="20"/>
      <c r="C45" s="20"/>
      <c r="D45" s="20"/>
      <c r="E45" s="20"/>
      <c r="F45" s="20"/>
      <c r="G45" s="21" t="s">
        <v>15</v>
      </c>
      <c r="H45" s="21" t="s">
        <v>15</v>
      </c>
      <c r="I45" s="21" t="s">
        <v>15</v>
      </c>
      <c r="J45" s="21" t="s">
        <v>15</v>
      </c>
      <c r="K45" s="21" t="s">
        <v>15</v>
      </c>
      <c r="L45" s="23">
        <v>-133547</v>
      </c>
      <c r="M45" s="23">
        <v>-330261</v>
      </c>
      <c r="N45" s="23">
        <v>-100267</v>
      </c>
      <c r="O45" s="23" t="s">
        <v>15</v>
      </c>
      <c r="P45" s="23" t="s">
        <v>15</v>
      </c>
      <c r="Q45" s="23" t="s">
        <v>15</v>
      </c>
      <c r="R45" s="23" t="s">
        <v>15</v>
      </c>
      <c r="S45" s="23" t="s">
        <v>15</v>
      </c>
      <c r="T45" s="52" t="s">
        <v>82</v>
      </c>
    </row>
    <row r="46" spans="1:20" ht="20.25" customHeight="1">
      <c r="A46" s="19" t="s">
        <v>83</v>
      </c>
      <c r="B46" s="20"/>
      <c r="C46" s="20"/>
      <c r="D46" s="20"/>
      <c r="E46" s="20"/>
      <c r="F46" s="20"/>
      <c r="G46" s="25" t="s">
        <v>15</v>
      </c>
      <c r="H46" s="25" t="s">
        <v>15</v>
      </c>
      <c r="I46" s="25" t="s">
        <v>15</v>
      </c>
      <c r="J46" s="25" t="s">
        <v>15</v>
      </c>
      <c r="K46" s="25" t="s">
        <v>15</v>
      </c>
      <c r="L46" s="25">
        <f>SUM(L22:L45)</f>
        <v>238968509</v>
      </c>
      <c r="M46" s="25">
        <f>SUM(M22:M45)</f>
        <v>279113599</v>
      </c>
      <c r="N46" s="25" t="s">
        <v>15</v>
      </c>
      <c r="O46" s="25" t="s">
        <v>15</v>
      </c>
      <c r="P46" s="25" t="s">
        <v>15</v>
      </c>
      <c r="Q46" s="25" t="s">
        <v>15</v>
      </c>
      <c r="R46" s="25" t="s">
        <v>15</v>
      </c>
      <c r="S46" s="25" t="s">
        <v>15</v>
      </c>
      <c r="T46" s="57" t="s">
        <v>84</v>
      </c>
    </row>
    <row r="47" spans="1:20" ht="18.75" customHeight="1">
      <c r="A47" s="19" t="s">
        <v>85</v>
      </c>
      <c r="B47" s="20"/>
      <c r="C47" s="20"/>
      <c r="D47" s="20"/>
      <c r="E47" s="20"/>
      <c r="F47" s="20"/>
      <c r="G47" s="21" t="s">
        <v>15</v>
      </c>
      <c r="H47" s="21" t="s">
        <v>15</v>
      </c>
      <c r="I47" s="21" t="s">
        <v>15</v>
      </c>
      <c r="J47" s="21" t="s">
        <v>15</v>
      </c>
      <c r="K47" s="21" t="s">
        <v>15</v>
      </c>
      <c r="L47" s="22">
        <v>-180866498</v>
      </c>
      <c r="M47" s="22">
        <v>-153474433</v>
      </c>
      <c r="N47" s="22">
        <v>-152955604</v>
      </c>
      <c r="O47" s="23">
        <v>-136051579</v>
      </c>
      <c r="P47" s="23">
        <v>-25929501</v>
      </c>
      <c r="Q47" s="23">
        <v>-25788713</v>
      </c>
      <c r="R47" s="23">
        <v>-105725314</v>
      </c>
      <c r="S47" s="23">
        <v>-34461971</v>
      </c>
      <c r="T47" s="36" t="s">
        <v>86</v>
      </c>
    </row>
    <row r="48" spans="1:20" ht="18.75" customHeight="1">
      <c r="A48" s="19" t="s">
        <v>87</v>
      </c>
      <c r="B48" s="20"/>
      <c r="C48" s="20"/>
      <c r="D48" s="20"/>
      <c r="E48" s="20"/>
      <c r="F48" s="20"/>
      <c r="G48" s="21" t="s">
        <v>15</v>
      </c>
      <c r="H48" s="21" t="s">
        <v>15</v>
      </c>
      <c r="I48" s="21" t="s">
        <v>15</v>
      </c>
      <c r="J48" s="21" t="s">
        <v>15</v>
      </c>
      <c r="K48" s="21" t="s">
        <v>15</v>
      </c>
      <c r="L48" s="22">
        <v>114734260</v>
      </c>
      <c r="M48" s="22">
        <v>124152879</v>
      </c>
      <c r="N48" s="22">
        <v>93243847</v>
      </c>
      <c r="O48" s="23">
        <v>112789279</v>
      </c>
      <c r="P48" s="23">
        <v>87325378</v>
      </c>
      <c r="Q48" s="23">
        <v>77501462</v>
      </c>
      <c r="R48" s="23">
        <v>52915195</v>
      </c>
      <c r="S48" s="23">
        <v>15843891</v>
      </c>
      <c r="T48" s="36" t="s">
        <v>88</v>
      </c>
    </row>
    <row r="49" spans="1:20" ht="18.75" customHeight="1">
      <c r="A49" s="19" t="s">
        <v>89</v>
      </c>
      <c r="B49" s="20"/>
      <c r="C49" s="20"/>
      <c r="D49" s="20"/>
      <c r="E49" s="20"/>
      <c r="F49" s="20"/>
      <c r="G49" s="21" t="s">
        <v>15</v>
      </c>
      <c r="H49" s="21" t="s">
        <v>15</v>
      </c>
      <c r="I49" s="21" t="s">
        <v>15</v>
      </c>
      <c r="J49" s="21" t="s">
        <v>15</v>
      </c>
      <c r="K49" s="21" t="s">
        <v>15</v>
      </c>
      <c r="L49" s="22">
        <v>77762</v>
      </c>
      <c r="M49" s="22">
        <v>1350953</v>
      </c>
      <c r="N49" s="22">
        <v>742687</v>
      </c>
      <c r="O49" s="23">
        <v>276697</v>
      </c>
      <c r="P49" s="23">
        <v>183084</v>
      </c>
      <c r="Q49" s="23">
        <v>-12188943</v>
      </c>
      <c r="R49" s="23">
        <v>68851</v>
      </c>
      <c r="S49" s="22" t="s">
        <v>15</v>
      </c>
      <c r="T49" s="36" t="s">
        <v>22</v>
      </c>
    </row>
    <row r="50" spans="1:20" ht="18.75" customHeight="1">
      <c r="A50" s="19" t="s">
        <v>90</v>
      </c>
      <c r="B50" s="20"/>
      <c r="C50" s="20"/>
      <c r="D50" s="20"/>
      <c r="E50" s="20"/>
      <c r="F50" s="20"/>
      <c r="G50" s="22" t="s">
        <v>15</v>
      </c>
      <c r="H50" s="22" t="s">
        <v>15</v>
      </c>
      <c r="I50" s="22" t="s">
        <v>15</v>
      </c>
      <c r="J50" s="22" t="s">
        <v>15</v>
      </c>
      <c r="K50" s="22" t="s">
        <v>15</v>
      </c>
      <c r="L50" s="22" t="s">
        <v>15</v>
      </c>
      <c r="M50" s="22" t="s">
        <v>15</v>
      </c>
      <c r="N50" s="22" t="s">
        <v>15</v>
      </c>
      <c r="O50" s="22" t="s">
        <v>15</v>
      </c>
      <c r="P50" s="22" t="s">
        <v>15</v>
      </c>
      <c r="Q50" s="23">
        <v>8791</v>
      </c>
      <c r="R50" s="23">
        <v>-144235</v>
      </c>
      <c r="S50" s="22" t="s">
        <v>15</v>
      </c>
      <c r="T50" s="36" t="s">
        <v>91</v>
      </c>
    </row>
    <row r="51" spans="1:20" ht="18.75" customHeight="1">
      <c r="A51" s="33" t="s">
        <v>92</v>
      </c>
      <c r="B51" s="35"/>
      <c r="C51" s="35"/>
      <c r="D51" s="35"/>
      <c r="E51" s="35"/>
      <c r="F51" s="35"/>
      <c r="G51" s="49" t="s">
        <v>15</v>
      </c>
      <c r="H51" s="49" t="s">
        <v>15</v>
      </c>
      <c r="I51" s="49" t="s">
        <v>15</v>
      </c>
      <c r="J51" s="49" t="s">
        <v>15</v>
      </c>
      <c r="K51" s="49" t="s">
        <v>15</v>
      </c>
      <c r="L51" s="49">
        <f>[1]IS!$D$38</f>
        <v>-61024509</v>
      </c>
      <c r="M51" s="49"/>
      <c r="N51" s="49"/>
      <c r="O51" s="49"/>
      <c r="P51" s="49"/>
      <c r="Q51" s="38"/>
      <c r="R51" s="38"/>
      <c r="S51" s="49"/>
      <c r="T51" s="36" t="s">
        <v>93</v>
      </c>
    </row>
    <row r="52" spans="1:20" ht="18.75" customHeight="1">
      <c r="A52" s="46" t="s">
        <v>94</v>
      </c>
      <c r="B52" s="48"/>
      <c r="C52" s="48"/>
      <c r="D52" s="48"/>
      <c r="E52" s="48"/>
      <c r="F52" s="48"/>
      <c r="G52" s="22" t="s">
        <v>15</v>
      </c>
      <c r="H52" s="22" t="s">
        <v>15</v>
      </c>
      <c r="I52" s="22" t="s">
        <v>15</v>
      </c>
      <c r="J52" s="22" t="s">
        <v>15</v>
      </c>
      <c r="K52" s="22" t="s">
        <v>15</v>
      </c>
      <c r="L52" s="22">
        <f>L16+L17</f>
        <v>-422796385</v>
      </c>
      <c r="M52" s="22">
        <f>M16+M17</f>
        <v>-332521902</v>
      </c>
      <c r="N52" s="22" t="s">
        <v>15</v>
      </c>
      <c r="O52" s="22" t="s">
        <v>15</v>
      </c>
      <c r="P52" s="22"/>
      <c r="Q52" s="22"/>
      <c r="R52" s="22"/>
      <c r="S52" s="22"/>
      <c r="T52" s="36" t="s">
        <v>95</v>
      </c>
    </row>
    <row r="53" spans="1:20" ht="18.75" customHeight="1">
      <c r="A53" s="19" t="s">
        <v>96</v>
      </c>
      <c r="B53" s="25"/>
      <c r="C53" s="25"/>
      <c r="D53" s="25" t="s">
        <v>97</v>
      </c>
      <c r="E53" s="25" t="s">
        <v>97</v>
      </c>
      <c r="F53" s="25" t="s">
        <v>97</v>
      </c>
      <c r="G53" s="25" t="s">
        <v>97</v>
      </c>
      <c r="H53" s="25" t="s">
        <v>97</v>
      </c>
      <c r="I53" s="25" t="s">
        <v>97</v>
      </c>
      <c r="J53" s="25" t="s">
        <v>97</v>
      </c>
      <c r="K53" s="25" t="s">
        <v>97</v>
      </c>
      <c r="L53" s="58">
        <f>[1]IS!$D$39</f>
        <v>419377112</v>
      </c>
      <c r="M53" s="58">
        <v>134087737</v>
      </c>
      <c r="N53" s="58">
        <v>52627369</v>
      </c>
      <c r="O53" s="59">
        <v>6435231</v>
      </c>
      <c r="P53" s="59">
        <v>-3141600</v>
      </c>
      <c r="Q53" s="59">
        <v>-1442925</v>
      </c>
      <c r="R53" s="59">
        <v>-10715188</v>
      </c>
      <c r="S53" s="59">
        <v>297726</v>
      </c>
      <c r="T53" s="36" t="s">
        <v>98</v>
      </c>
    </row>
    <row r="54" spans="1:20" s="7" customFormat="1" ht="18.75" customHeight="1">
      <c r="A54" s="60"/>
      <c r="B54" s="61">
        <f>SUM(B27:B53)</f>
        <v>50987341883</v>
      </c>
      <c r="C54" s="60">
        <f t="shared" ref="C54" si="9">SUM(C27:C53)</f>
        <v>2501204623</v>
      </c>
      <c r="D54" s="61">
        <f>SUM(D27:D53)</f>
        <v>6532740236</v>
      </c>
      <c r="E54" s="61">
        <f>SUM(E27:E53)</f>
        <v>4430438771</v>
      </c>
      <c r="F54" s="61">
        <f>SUM(F27:F53)</f>
        <v>-183960733</v>
      </c>
      <c r="G54" s="60">
        <f t="shared" ref="G54:S54" si="10">SUM(G27:G53)</f>
        <v>-92530402</v>
      </c>
      <c r="H54" s="60">
        <f t="shared" si="10"/>
        <v>-520897714</v>
      </c>
      <c r="I54" s="60">
        <f t="shared" si="10"/>
        <v>876147611</v>
      </c>
      <c r="J54" s="60">
        <f t="shared" si="10"/>
        <v>471731288</v>
      </c>
      <c r="K54" s="60">
        <f t="shared" si="10"/>
        <v>53811746</v>
      </c>
      <c r="L54" s="60">
        <f t="shared" si="10"/>
        <v>79160725</v>
      </c>
      <c r="M54" s="60">
        <f t="shared" si="10"/>
        <v>10329578</v>
      </c>
      <c r="N54" s="60">
        <f t="shared" si="10"/>
        <v>-49101825</v>
      </c>
      <c r="O54" s="60">
        <f t="shared" si="10"/>
        <v>-53803182</v>
      </c>
      <c r="P54" s="60">
        <f t="shared" si="10"/>
        <v>-139443975</v>
      </c>
      <c r="Q54" s="60">
        <f t="shared" si="10"/>
        <v>-190248020</v>
      </c>
      <c r="R54" s="60">
        <f t="shared" si="10"/>
        <v>-160041456</v>
      </c>
      <c r="S54" s="60">
        <f t="shared" si="10"/>
        <v>-18313394</v>
      </c>
      <c r="T54" s="62"/>
    </row>
    <row r="55" spans="1:20" ht="18.75" customHeight="1">
      <c r="A55" s="43" t="s">
        <v>99</v>
      </c>
      <c r="B55" s="43">
        <f t="shared" ref="B55:C55" si="11">B54+B26</f>
        <v>50736178066</v>
      </c>
      <c r="C55" s="43">
        <f t="shared" si="11"/>
        <v>2510348341</v>
      </c>
      <c r="D55" s="28">
        <f>D54+D26</f>
        <v>7171669399</v>
      </c>
      <c r="E55" s="43">
        <f>E54+E26</f>
        <v>4581652156</v>
      </c>
      <c r="F55" s="43">
        <f t="shared" ref="F55:S55" si="12">F54+F26</f>
        <v>-67787789</v>
      </c>
      <c r="G55" s="43">
        <f t="shared" si="12"/>
        <v>22245063</v>
      </c>
      <c r="H55" s="43">
        <f t="shared" si="12"/>
        <v>-290604983</v>
      </c>
      <c r="I55" s="43">
        <f t="shared" si="12"/>
        <v>1173070273</v>
      </c>
      <c r="J55" s="43">
        <f t="shared" si="12"/>
        <v>731838882</v>
      </c>
      <c r="K55" s="43">
        <f t="shared" si="12"/>
        <v>191954414</v>
      </c>
      <c r="L55" s="43">
        <f t="shared" si="12"/>
        <v>409806102</v>
      </c>
      <c r="M55" s="43">
        <f t="shared" si="12"/>
        <v>397091278</v>
      </c>
      <c r="N55" s="43">
        <f t="shared" si="12"/>
        <v>342476001</v>
      </c>
      <c r="O55" s="43">
        <f t="shared" si="12"/>
        <v>286802722</v>
      </c>
      <c r="P55" s="43">
        <f t="shared" si="12"/>
        <v>236218226</v>
      </c>
      <c r="Q55" s="43">
        <f t="shared" si="12"/>
        <v>300318532</v>
      </c>
      <c r="R55" s="43">
        <f t="shared" si="12"/>
        <v>156553037</v>
      </c>
      <c r="S55" s="43">
        <f t="shared" si="12"/>
        <v>-18313394</v>
      </c>
      <c r="T55" s="63" t="s">
        <v>46</v>
      </c>
    </row>
    <row r="56" spans="1:20" ht="18.75" customHeight="1">
      <c r="A56" s="22" t="s">
        <v>100</v>
      </c>
      <c r="B56" s="20">
        <v>358078518</v>
      </c>
      <c r="C56" s="20">
        <v>147807528</v>
      </c>
      <c r="D56" s="20">
        <v>-63005310</v>
      </c>
      <c r="E56" s="22">
        <v>3900323</v>
      </c>
      <c r="F56" s="22">
        <v>40028456</v>
      </c>
      <c r="G56" s="22">
        <v>-9703620</v>
      </c>
      <c r="H56" s="22">
        <v>-22725023</v>
      </c>
      <c r="I56" s="22">
        <v>-51820956</v>
      </c>
      <c r="J56" s="22">
        <v>-32750784</v>
      </c>
      <c r="K56" s="22">
        <v>-25069902</v>
      </c>
      <c r="L56" s="25">
        <v>34002406</v>
      </c>
      <c r="M56" s="25">
        <v>550211</v>
      </c>
      <c r="N56" s="25">
        <v>-10865802</v>
      </c>
      <c r="O56" s="25">
        <v>-1604363</v>
      </c>
      <c r="P56" s="25">
        <v>37540067</v>
      </c>
      <c r="Q56" s="25">
        <v>-9486859</v>
      </c>
      <c r="R56" s="25">
        <v>-536069</v>
      </c>
      <c r="S56" s="25" t="s">
        <v>97</v>
      </c>
      <c r="T56" s="36" t="s">
        <v>101</v>
      </c>
    </row>
    <row r="57" spans="1:20" ht="18.75" customHeight="1">
      <c r="A57" s="43" t="s">
        <v>102</v>
      </c>
      <c r="B57" s="43">
        <f t="shared" ref="B57:S57" si="13">SUM(B55:B56)</f>
        <v>51094256584</v>
      </c>
      <c r="C57" s="43">
        <f t="shared" si="13"/>
        <v>2658155869</v>
      </c>
      <c r="D57" s="28">
        <f t="shared" si="13"/>
        <v>7108664089</v>
      </c>
      <c r="E57" s="43">
        <f t="shared" si="13"/>
        <v>4585552479</v>
      </c>
      <c r="F57" s="43">
        <f t="shared" si="13"/>
        <v>-27759333</v>
      </c>
      <c r="G57" s="43">
        <f t="shared" si="13"/>
        <v>12541443</v>
      </c>
      <c r="H57" s="43">
        <f t="shared" si="13"/>
        <v>-313330006</v>
      </c>
      <c r="I57" s="43">
        <f t="shared" si="13"/>
        <v>1121249317</v>
      </c>
      <c r="J57" s="43">
        <f t="shared" si="13"/>
        <v>699088098</v>
      </c>
      <c r="K57" s="43">
        <f t="shared" si="13"/>
        <v>166884512</v>
      </c>
      <c r="L57" s="43">
        <f t="shared" si="13"/>
        <v>443808508</v>
      </c>
      <c r="M57" s="43">
        <f t="shared" si="13"/>
        <v>397641489</v>
      </c>
      <c r="N57" s="43">
        <f t="shared" si="13"/>
        <v>331610199</v>
      </c>
      <c r="O57" s="43">
        <f t="shared" si="13"/>
        <v>285198359</v>
      </c>
      <c r="P57" s="43">
        <f t="shared" si="13"/>
        <v>273758293</v>
      </c>
      <c r="Q57" s="43">
        <f t="shared" si="13"/>
        <v>290831673</v>
      </c>
      <c r="R57" s="43">
        <f t="shared" si="13"/>
        <v>156016968</v>
      </c>
      <c r="S57" s="43">
        <f t="shared" si="13"/>
        <v>-18313394</v>
      </c>
      <c r="T57" s="53" t="s">
        <v>103</v>
      </c>
    </row>
    <row r="58" spans="1:20" ht="18.75" customHeight="1">
      <c r="A58" s="64" t="s">
        <v>104</v>
      </c>
      <c r="B58" s="65"/>
      <c r="C58" s="65">
        <v>3676324130</v>
      </c>
      <c r="D58" s="65">
        <v>919141049</v>
      </c>
      <c r="E58" s="49">
        <v>272078797</v>
      </c>
      <c r="F58" s="49">
        <f>-106830488</f>
        <v>-106830488</v>
      </c>
      <c r="G58" s="49">
        <v>-139556744</v>
      </c>
      <c r="H58" s="49">
        <v>582243770</v>
      </c>
      <c r="I58" s="49">
        <v>55338800</v>
      </c>
      <c r="J58" s="49">
        <v>-6623997</v>
      </c>
      <c r="K58" s="49">
        <v>-1832405</v>
      </c>
      <c r="L58" s="49" t="s">
        <v>15</v>
      </c>
      <c r="M58" s="49" t="s">
        <v>15</v>
      </c>
      <c r="N58" s="49" t="s">
        <v>15</v>
      </c>
      <c r="O58" s="49" t="s">
        <v>15</v>
      </c>
      <c r="P58" s="49" t="s">
        <v>15</v>
      </c>
      <c r="Q58" s="49" t="s">
        <v>15</v>
      </c>
      <c r="R58" s="49" t="s">
        <v>15</v>
      </c>
      <c r="S58" s="49" t="s">
        <v>15</v>
      </c>
      <c r="T58" s="66" t="s">
        <v>105</v>
      </c>
    </row>
    <row r="59" spans="1:20" ht="18.75" customHeight="1">
      <c r="A59" s="67" t="s">
        <v>106</v>
      </c>
      <c r="B59" s="49">
        <f>SUM(B57:B58)</f>
        <v>51094256584</v>
      </c>
      <c r="C59" s="49">
        <f t="shared" ref="C59" si="14">SUM(C57:C58)</f>
        <v>6334479999</v>
      </c>
      <c r="D59" s="68">
        <f>SUM(D57:D58)</f>
        <v>8027805138</v>
      </c>
      <c r="E59" s="49">
        <f>SUM(E57:E58)</f>
        <v>4857631276</v>
      </c>
      <c r="F59" s="49">
        <f t="shared" ref="F59:K59" si="15">SUM(F57:F58)</f>
        <v>-134589821</v>
      </c>
      <c r="G59" s="49">
        <f t="shared" si="15"/>
        <v>-127015301</v>
      </c>
      <c r="H59" s="49">
        <f t="shared" si="15"/>
        <v>268913764</v>
      </c>
      <c r="I59" s="49">
        <f t="shared" si="15"/>
        <v>1176588117</v>
      </c>
      <c r="J59" s="49">
        <f t="shared" si="15"/>
        <v>692464101</v>
      </c>
      <c r="K59" s="49">
        <f t="shared" si="15"/>
        <v>165052107</v>
      </c>
      <c r="L59" s="37" t="s">
        <v>15</v>
      </c>
      <c r="M59" s="37" t="s">
        <v>15</v>
      </c>
      <c r="N59" s="37" t="s">
        <v>15</v>
      </c>
      <c r="O59" s="37" t="s">
        <v>15</v>
      </c>
      <c r="P59" s="37" t="s">
        <v>15</v>
      </c>
      <c r="Q59" s="37" t="s">
        <v>15</v>
      </c>
      <c r="R59" s="37" t="s">
        <v>15</v>
      </c>
      <c r="S59" s="37" t="s">
        <v>15</v>
      </c>
      <c r="T59" s="66" t="s">
        <v>107</v>
      </c>
    </row>
    <row r="60" spans="1:20" ht="18.75" customHeight="1">
      <c r="A60" s="69" t="s">
        <v>108</v>
      </c>
      <c r="B60" s="70">
        <v>2554.71</v>
      </c>
      <c r="C60" s="70">
        <v>132.91</v>
      </c>
      <c r="D60" s="70">
        <f>D57/'[2]نسب مالية'!D24</f>
        <v>568.69312711999999</v>
      </c>
      <c r="E60" s="70">
        <f>E57/'[2]نسب مالية'!E24</f>
        <v>431.58140978823531</v>
      </c>
      <c r="F60" s="70">
        <f>F57/'[2]نسب مالية'!F24</f>
        <v>-2.6126431058823529</v>
      </c>
      <c r="G60" s="70">
        <f>G57/'[2]نسب مالية'!G24</f>
        <v>1.1803711058823529</v>
      </c>
      <c r="H60" s="70">
        <f>H57/'[2]نسب مالية'!H24</f>
        <v>-36.862353647058825</v>
      </c>
      <c r="I60" s="71">
        <v>147.4</v>
      </c>
      <c r="J60" s="70">
        <v>95.32</v>
      </c>
      <c r="K60" s="43">
        <f>K57/'[2]نسب مالية'!K24</f>
        <v>19.633472000000001</v>
      </c>
      <c r="L60" s="70">
        <f>L57/'[2]نسب مالية'!L24</f>
        <v>52.212765647058824</v>
      </c>
      <c r="M60" s="70">
        <f>M57/'[2]نسب مالية'!M24</f>
        <v>46.781351647058827</v>
      </c>
      <c r="N60" s="70">
        <f>N57/'[3]نسب مالية'!C24</f>
        <v>195.06482294117646</v>
      </c>
      <c r="O60" s="70">
        <f>O57/'[3]نسب مالية'!D24</f>
        <v>167.76374058823529</v>
      </c>
      <c r="P60" s="70">
        <f>P57/'[3]نسب مالية'!E24</f>
        <v>161.03429</v>
      </c>
      <c r="Q60" s="70">
        <f>Q57/'[3]نسب مالية'!F24</f>
        <v>171.07745470588236</v>
      </c>
      <c r="R60" s="70">
        <f>R57/'[3]نسب مالية'!G24</f>
        <v>91.774687058823531</v>
      </c>
      <c r="S60" s="70">
        <f>S57/'[3]نسب مالية'!H24</f>
        <v>-10.772584705882354</v>
      </c>
      <c r="T60" s="12" t="s">
        <v>109</v>
      </c>
    </row>
    <row r="61" spans="1:20" ht="18.75" customHeight="1">
      <c r="A61" s="2" t="s">
        <v>99</v>
      </c>
    </row>
    <row r="62" spans="1:20" ht="18.75" customHeight="1">
      <c r="A62" s="72" t="s">
        <v>110</v>
      </c>
      <c r="B62" s="72"/>
      <c r="C62" s="72"/>
      <c r="D62" s="72"/>
      <c r="E62" s="72"/>
      <c r="F62" s="72"/>
      <c r="G62" s="72"/>
      <c r="H62" s="72"/>
      <c r="I62" s="72"/>
      <c r="J62" s="72"/>
      <c r="K62" s="73"/>
      <c r="L62" s="73"/>
      <c r="M62" s="73"/>
      <c r="N62" s="73"/>
      <c r="O62" s="73"/>
      <c r="T62" s="74" t="s">
        <v>111</v>
      </c>
    </row>
    <row r="63" spans="1:20">
      <c r="J63" s="75"/>
      <c r="T63" s="74" t="s">
        <v>112</v>
      </c>
    </row>
    <row r="64" spans="1:20">
      <c r="G64" s="76"/>
      <c r="J64" s="75"/>
    </row>
    <row r="69" spans="12:19">
      <c r="L69" s="77"/>
      <c r="M69" s="77"/>
      <c r="N69" s="77"/>
      <c r="O69" s="77"/>
      <c r="P69" s="77"/>
      <c r="Q69" s="77"/>
      <c r="R69" s="77"/>
      <c r="S69" s="77"/>
    </row>
    <row r="71" spans="12:19">
      <c r="L71" s="77"/>
      <c r="M71" s="77"/>
      <c r="N71" s="77"/>
      <c r="O71" s="77"/>
      <c r="P71" s="77"/>
      <c r="Q71" s="77"/>
      <c r="R71" s="77"/>
      <c r="S71" s="77"/>
    </row>
  </sheetData>
  <mergeCells count="1">
    <mergeCell ref="A62:J62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الدخل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2024-06-30T08:09:08Z</dcterms:created>
  <dcterms:modified xsi:type="dcterms:W3CDTF">2024-06-30T08:09:28Z</dcterms:modified>
</cp:coreProperties>
</file>