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قائمة الدخل  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21" i="1"/>
  <c r="O18"/>
  <c r="H18"/>
  <c r="H16"/>
  <c r="J15"/>
  <c r="J17" s="1"/>
  <c r="J19" s="1"/>
  <c r="I15"/>
  <c r="I17" s="1"/>
  <c r="I19" s="1"/>
  <c r="D15"/>
  <c r="D17" s="1"/>
  <c r="D19" s="1"/>
  <c r="D21" s="1"/>
  <c r="C15"/>
  <c r="C17" s="1"/>
  <c r="C19" s="1"/>
  <c r="C21" s="1"/>
  <c r="H14"/>
  <c r="H13"/>
  <c r="O11"/>
  <c r="N11"/>
  <c r="N15" s="1"/>
  <c r="N17" s="1"/>
  <c r="N19" s="1"/>
  <c r="H11"/>
  <c r="H15" s="1"/>
  <c r="H17" s="1"/>
  <c r="H19" s="1"/>
  <c r="O10"/>
  <c r="N10"/>
  <c r="H10"/>
  <c r="N8"/>
  <c r="M8"/>
  <c r="M15" s="1"/>
  <c r="M17" s="1"/>
  <c r="M19" s="1"/>
  <c r="L8"/>
  <c r="L15" s="1"/>
  <c r="L17" s="1"/>
  <c r="L19" s="1"/>
  <c r="K8"/>
  <c r="K15" s="1"/>
  <c r="K17" s="1"/>
  <c r="K19" s="1"/>
  <c r="J8"/>
  <c r="I8"/>
  <c r="H8"/>
  <c r="G8"/>
  <c r="G15" s="1"/>
  <c r="G17" s="1"/>
  <c r="G19" s="1"/>
  <c r="F8"/>
  <c r="F15" s="1"/>
  <c r="F17" s="1"/>
  <c r="F19" s="1"/>
  <c r="E8"/>
  <c r="E15" s="1"/>
  <c r="E17" s="1"/>
  <c r="E19" s="1"/>
  <c r="E21" s="1"/>
  <c r="D8"/>
  <c r="C8"/>
  <c r="B8"/>
  <c r="B15" s="1"/>
  <c r="B17" s="1"/>
  <c r="B19" s="1"/>
  <c r="B21" s="1"/>
  <c r="O7"/>
  <c r="O8" s="1"/>
  <c r="O15" s="1"/>
  <c r="O17" s="1"/>
  <c r="N7"/>
  <c r="H7"/>
  <c r="H6"/>
  <c r="O19" l="1"/>
</calcChain>
</file>

<file path=xl/sharedStrings.xml><?xml version="1.0" encoding="utf-8"?>
<sst xmlns="http://schemas.openxmlformats.org/spreadsheetml/2006/main" count="60" uniqueCount="35">
  <si>
    <t>المجموعة المتحدة للنشر والإعلان والتسويق UG</t>
  </si>
  <si>
    <t xml:space="preserve">قائمة الدخل </t>
  </si>
  <si>
    <t xml:space="preserve">البيان </t>
  </si>
  <si>
    <t>Statement of Income</t>
  </si>
  <si>
    <t xml:space="preserve">صافي المبيعات </t>
  </si>
  <si>
    <t>Net Sales</t>
  </si>
  <si>
    <t xml:space="preserve">تكلفة المبيعات </t>
  </si>
  <si>
    <t>Cost of sales</t>
  </si>
  <si>
    <t xml:space="preserve">مجمل الربح </t>
  </si>
  <si>
    <t>Gross Profit</t>
  </si>
  <si>
    <t>Expenses</t>
  </si>
  <si>
    <t xml:space="preserve">مصاريف إدارية وعمومية </t>
  </si>
  <si>
    <t>General and administrative expenses</t>
  </si>
  <si>
    <t>مصاريف بيع وتوزيع</t>
  </si>
  <si>
    <t>Selling and distribution expenses</t>
  </si>
  <si>
    <t>ارباح فروق تقييم القطع غير المحققة</t>
  </si>
  <si>
    <t>-</t>
  </si>
  <si>
    <t>Exchange profit evaluation</t>
  </si>
  <si>
    <t xml:space="preserve">مصاريف أخرى </t>
  </si>
  <si>
    <t>Other expenses</t>
  </si>
  <si>
    <t xml:space="preserve">إيرادات أخرى </t>
  </si>
  <si>
    <t>Other Revenues</t>
  </si>
  <si>
    <t xml:space="preserve">الربح (الخسارة) التشغيلي </t>
  </si>
  <si>
    <t>Operating Profit (Loss)</t>
  </si>
  <si>
    <t>فوائد مصرفية</t>
  </si>
  <si>
    <t>Finance Expenses</t>
  </si>
  <si>
    <t>الربح (الخسارة) قبل الضريبة</t>
  </si>
  <si>
    <t>Profit (Loss) befor tax</t>
  </si>
  <si>
    <t xml:space="preserve">مصروف ضريبة الدخل </t>
  </si>
  <si>
    <t xml:space="preserve">               -</t>
  </si>
  <si>
    <t>Incom Tax</t>
  </si>
  <si>
    <t>الربح (الخسارة) للسنة</t>
  </si>
  <si>
    <t>Net Profit (Loss) for the year</t>
  </si>
  <si>
    <t>عائد السهم (ل.س)*</t>
  </si>
  <si>
    <t>Earnings Per share (SP)*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</si>
</sst>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-* #,##0_-;_-* #,##0\-;_-* &quot;-&quot;_-;_-@_-"/>
    <numFmt numFmtId="165" formatCode="_(* #,##0.00_);_(* \(#,##0.00\);_(* &quot;-&quot;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abic Transparent"/>
    </font>
    <font>
      <b/>
      <sz val="14"/>
      <color theme="0"/>
      <name val="Arabic Transparent"/>
      <charset val="178"/>
    </font>
    <font>
      <b/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b/>
      <u/>
      <sz val="13"/>
      <color theme="1"/>
      <name val="Arabic Transparent"/>
      <charset val="178"/>
    </font>
    <font>
      <sz val="12"/>
      <color rgb="FF222222"/>
      <name val="Arial"/>
      <family val="2"/>
    </font>
    <font>
      <b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47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/>
    <xf numFmtId="0" fontId="3" fillId="2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0" fontId="6" fillId="0" borderId="1" xfId="0" applyFont="1" applyFill="1" applyBorder="1"/>
    <xf numFmtId="41" fontId="6" fillId="0" borderId="2" xfId="0" applyNumberFormat="1" applyFont="1" applyFill="1" applyBorder="1"/>
    <xf numFmtId="41" fontId="6" fillId="0" borderId="2" xfId="1" applyNumberFormat="1" applyFont="1" applyFill="1" applyBorder="1" applyAlignment="1"/>
    <xf numFmtId="41" fontId="7" fillId="0" borderId="2" xfId="1" applyNumberFormat="1" applyFont="1" applyFill="1" applyBorder="1" applyAlignment="1"/>
    <xf numFmtId="0" fontId="5" fillId="3" borderId="2" xfId="0" applyFont="1" applyFill="1" applyBorder="1"/>
    <xf numFmtId="41" fontId="5" fillId="3" borderId="2" xfId="1" applyNumberFormat="1" applyFont="1" applyFill="1" applyBorder="1" applyAlignment="1"/>
    <xf numFmtId="0" fontId="5" fillId="3" borderId="1" xfId="0" applyFont="1" applyFill="1" applyBorder="1"/>
    <xf numFmtId="37" fontId="6" fillId="0" borderId="2" xfId="0" applyNumberFormat="1" applyFont="1" applyFill="1" applyBorder="1"/>
    <xf numFmtId="0" fontId="8" fillId="0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/>
    <xf numFmtId="41" fontId="6" fillId="0" borderId="2" xfId="0" applyNumberFormat="1" applyFont="1" applyFill="1" applyBorder="1" applyAlignment="1">
      <alignment horizontal="right"/>
    </xf>
    <xf numFmtId="0" fontId="9" fillId="4" borderId="1" xfId="0" applyFont="1" applyFill="1" applyBorder="1" applyAlignment="1"/>
    <xf numFmtId="41" fontId="6" fillId="0" borderId="2" xfId="1" applyNumberFormat="1" applyFont="1" applyFill="1" applyBorder="1" applyAlignment="1">
      <alignment horizontal="right"/>
    </xf>
    <xf numFmtId="41" fontId="7" fillId="0" borderId="2" xfId="1" applyNumberFormat="1" applyFont="1" applyFill="1" applyBorder="1" applyAlignment="1">
      <alignment horizontal="right"/>
    </xf>
    <xf numFmtId="41" fontId="5" fillId="3" borderId="2" xfId="0" applyNumberFormat="1" applyFont="1" applyFill="1" applyBorder="1"/>
    <xf numFmtId="41" fontId="5" fillId="3" borderId="2" xfId="1" applyNumberFormat="1" applyFont="1" applyFill="1" applyBorder="1" applyAlignment="1">
      <alignment horizontal="center"/>
    </xf>
    <xf numFmtId="41" fontId="5" fillId="3" borderId="1" xfId="1" applyNumberFormat="1" applyFont="1" applyFill="1" applyBorder="1" applyAlignment="1"/>
    <xf numFmtId="0" fontId="6" fillId="0" borderId="1" xfId="0" applyFont="1" applyBorder="1"/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/>
    </xf>
    <xf numFmtId="41" fontId="10" fillId="0" borderId="4" xfId="1" applyNumberFormat="1" applyFont="1" applyFill="1" applyBorder="1" applyAlignment="1"/>
    <xf numFmtId="0" fontId="10" fillId="0" borderId="1" xfId="0" applyFont="1" applyFill="1" applyBorder="1"/>
    <xf numFmtId="0" fontId="5" fillId="3" borderId="4" xfId="0" applyFont="1" applyFill="1" applyBorder="1"/>
    <xf numFmtId="165" fontId="5" fillId="3" borderId="2" xfId="1" applyNumberFormat="1" applyFont="1" applyFill="1" applyBorder="1" applyAlignment="1"/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22" fontId="0" fillId="0" borderId="0" xfId="0" applyNumberFormat="1" applyFont="1" applyFill="1"/>
    <xf numFmtId="22" fontId="0" fillId="0" borderId="0" xfId="0" applyNumberFormat="1" applyFont="1" applyFill="1" applyAlignment="1">
      <alignment horizontal="center"/>
    </xf>
  </cellXfs>
  <cellStyles count="7">
    <cellStyle name="Comma [0]" xfId="1" builtinId="6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Public\&#1583;&#1585;&#1575;&#1587;&#1575;&#1578;\&#1583;&#1604;&#1610;&#1604;%20&#1575;&#1604;&#1588;&#1585;&#1603;&#1575;&#1578;%20&#1575;&#1604;&#1606;&#1607;&#1575;&#1574;&#1610;%20&#1604;&#1593;&#1575;&#1605;%202015\Osama\UG\FS-%20Excel%20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%202020/companies/UG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 (Q3-2014) "/>
      <sheetName val="Balance Sheet 2014"/>
      <sheetName val="Income Statement 2014"/>
      <sheetName val="Changes in Equity 2014"/>
      <sheetName val="Cash Flow 2014"/>
      <sheetName val="Sheet1"/>
      <sheetName val="Sheet2"/>
      <sheetName val="Sheet3"/>
      <sheetName val="Sheet4"/>
      <sheetName val="Sheet5"/>
      <sheetName val="Sheet6"/>
      <sheetName val="Income Statement (2)"/>
      <sheetName val="Changes in Equity (2)"/>
      <sheetName val="Cash Flow (2)"/>
    </sheetNames>
    <sheetDataSet>
      <sheetData sheetId="0"/>
      <sheetData sheetId="1">
        <row r="10">
          <cell r="E10">
            <v>516903537.26999998</v>
          </cell>
        </row>
      </sheetData>
      <sheetData sheetId="2">
        <row r="8">
          <cell r="E8">
            <v>152920481</v>
          </cell>
        </row>
        <row r="9">
          <cell r="E9">
            <v>-69106289</v>
          </cell>
        </row>
        <row r="12">
          <cell r="E12">
            <v>-102905093</v>
          </cell>
        </row>
        <row r="13">
          <cell r="E13">
            <v>-2276819</v>
          </cell>
        </row>
        <row r="14">
          <cell r="E14">
            <v>0</v>
          </cell>
        </row>
        <row r="15">
          <cell r="E15">
            <v>32948816</v>
          </cell>
        </row>
        <row r="18">
          <cell r="E18">
            <v>-5141355</v>
          </cell>
        </row>
        <row r="21">
          <cell r="E21">
            <v>0</v>
          </cell>
        </row>
        <row r="24">
          <cell r="E24">
            <v>1.4310535555555555</v>
          </cell>
        </row>
      </sheetData>
      <sheetData sheetId="3"/>
      <sheetData sheetId="4">
        <row r="24">
          <cell r="E24">
            <v>-2464198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حركة الأسعار"/>
      <sheetName val="قيم التداول"/>
      <sheetName val="بيانات التداول"/>
      <sheetName val="تقرير  الملكية"/>
      <sheetName val="معلومات عامة"/>
      <sheetName val="قائمة المركز المالي"/>
      <sheetName val="قائمة الدخل  "/>
      <sheetName val="التدفقات النقدية"/>
      <sheetName val="نسب مالية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B21">
            <v>4500000</v>
          </cell>
          <cell r="C21">
            <v>4500000</v>
          </cell>
          <cell r="D21">
            <v>4500000</v>
          </cell>
          <cell r="E21">
            <v>4500000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rightToLeft="1" tabSelected="1" workbookViewId="0">
      <selection activeCell="D41" sqref="D41"/>
    </sheetView>
  </sheetViews>
  <sheetFormatPr defaultColWidth="9.140625" defaultRowHeight="15"/>
  <cols>
    <col min="1" max="1" width="30" style="2" bestFit="1" customWidth="1"/>
    <col min="2" max="4" width="15.7109375" style="2" bestFit="1" customWidth="1"/>
    <col min="5" max="5" width="17" style="2" bestFit="1" customWidth="1"/>
    <col min="6" max="6" width="17" style="3" bestFit="1" customWidth="1"/>
    <col min="7" max="8" width="17" style="2" bestFit="1" customWidth="1"/>
    <col min="9" max="9" width="16.140625" style="2" bestFit="1" customWidth="1"/>
    <col min="10" max="13" width="17" style="2" bestFit="1" customWidth="1"/>
    <col min="14" max="15" width="17" style="4" bestFit="1" customWidth="1"/>
    <col min="16" max="16" width="39" style="2" bestFit="1" customWidth="1"/>
    <col min="17" max="16384" width="9.140625" style="2"/>
  </cols>
  <sheetData>
    <row r="1" spans="1:17" ht="40.5" customHeight="1">
      <c r="A1" s="1" t="s">
        <v>0</v>
      </c>
      <c r="B1" s="1"/>
    </row>
    <row r="2" spans="1:17" ht="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6.5" customHeight="1">
      <c r="A3" s="6"/>
      <c r="B3" s="6"/>
      <c r="C3" s="6"/>
      <c r="D3" s="6"/>
      <c r="E3" s="6"/>
      <c r="G3" s="6"/>
      <c r="H3" s="6"/>
      <c r="L3" s="7"/>
    </row>
    <row r="4" spans="1:17" ht="18">
      <c r="A4" s="8" t="s">
        <v>2</v>
      </c>
      <c r="B4" s="8">
        <v>2020</v>
      </c>
      <c r="C4" s="9">
        <v>2019</v>
      </c>
      <c r="D4" s="10">
        <v>2018</v>
      </c>
      <c r="E4" s="10">
        <v>2017</v>
      </c>
      <c r="F4" s="10">
        <v>2016</v>
      </c>
      <c r="G4" s="10">
        <v>2015</v>
      </c>
      <c r="H4" s="10">
        <v>2014</v>
      </c>
      <c r="I4" s="10">
        <v>2013</v>
      </c>
      <c r="J4" s="10">
        <v>2012</v>
      </c>
      <c r="K4" s="10">
        <v>2011</v>
      </c>
      <c r="L4" s="10">
        <v>2010</v>
      </c>
      <c r="M4" s="10">
        <v>2009</v>
      </c>
      <c r="N4" s="10">
        <v>2008</v>
      </c>
      <c r="O4" s="10">
        <v>2007</v>
      </c>
      <c r="P4" s="11" t="s">
        <v>3</v>
      </c>
      <c r="Q4" s="7"/>
    </row>
    <row r="5" spans="1:17" ht="16.5">
      <c r="A5" s="12"/>
      <c r="B5" s="12"/>
      <c r="C5" s="12"/>
      <c r="D5" s="12"/>
      <c r="E5" s="12"/>
      <c r="F5" s="13"/>
      <c r="G5" s="12"/>
      <c r="H5" s="12"/>
      <c r="I5" s="12"/>
      <c r="J5" s="12"/>
      <c r="K5" s="12"/>
      <c r="L5" s="12"/>
      <c r="M5" s="12"/>
      <c r="N5" s="14"/>
      <c r="O5" s="15"/>
      <c r="P5" s="16"/>
    </row>
    <row r="6" spans="1:17" ht="16.5">
      <c r="A6" s="12" t="s">
        <v>4</v>
      </c>
      <c r="B6" s="12">
        <v>72355230</v>
      </c>
      <c r="C6" s="12">
        <v>55035000</v>
      </c>
      <c r="D6" s="12">
        <v>91611884.140000001</v>
      </c>
      <c r="E6" s="12">
        <v>300244672</v>
      </c>
      <c r="F6" s="13">
        <v>290942114</v>
      </c>
      <c r="G6" s="17">
        <v>237402239</v>
      </c>
      <c r="H6" s="17">
        <f>'[1]Income Statement 2014'!$E$8</f>
        <v>152920481</v>
      </c>
      <c r="I6" s="18">
        <v>121144260</v>
      </c>
      <c r="J6" s="18">
        <v>247520542</v>
      </c>
      <c r="K6" s="18">
        <v>731742383</v>
      </c>
      <c r="L6" s="18">
        <v>940904390</v>
      </c>
      <c r="M6" s="18">
        <v>918746775</v>
      </c>
      <c r="N6" s="18">
        <v>663393287</v>
      </c>
      <c r="O6" s="18">
        <v>517558758</v>
      </c>
      <c r="P6" s="16" t="s">
        <v>5</v>
      </c>
    </row>
    <row r="7" spans="1:17" ht="18.75">
      <c r="A7" s="12" t="s">
        <v>6</v>
      </c>
      <c r="B7" s="19">
        <v>-9301714</v>
      </c>
      <c r="C7" s="19">
        <v>-9173404</v>
      </c>
      <c r="D7" s="19">
        <v>-28339356</v>
      </c>
      <c r="E7" s="19">
        <v>-142943684</v>
      </c>
      <c r="F7" s="19">
        <v>-133242752</v>
      </c>
      <c r="G7" s="19">
        <v>-90249293</v>
      </c>
      <c r="H7" s="19">
        <f>'[1]Income Statement 2014'!$E$9</f>
        <v>-69106289</v>
      </c>
      <c r="I7" s="19">
        <v>-83844569</v>
      </c>
      <c r="J7" s="19">
        <v>-178355408</v>
      </c>
      <c r="K7" s="19">
        <v>-403964265</v>
      </c>
      <c r="L7" s="19">
        <v>-450391664</v>
      </c>
      <c r="M7" s="19">
        <v>-460944035</v>
      </c>
      <c r="N7" s="19">
        <f>SUM(-305794469)</f>
        <v>-305794469</v>
      </c>
      <c r="O7" s="19">
        <f>SUM(-226532273)</f>
        <v>-226532273</v>
      </c>
      <c r="P7" s="16" t="s">
        <v>7</v>
      </c>
    </row>
    <row r="8" spans="1:17" ht="16.5">
      <c r="A8" s="20" t="s">
        <v>8</v>
      </c>
      <c r="B8" s="21">
        <f t="shared" ref="B8:C8" si="0">SUM(B6:B7)</f>
        <v>63053516</v>
      </c>
      <c r="C8" s="21">
        <f t="shared" si="0"/>
        <v>45861596</v>
      </c>
      <c r="D8" s="21">
        <f t="shared" ref="D8:O8" si="1">SUM(D6:D7)</f>
        <v>63272528.140000001</v>
      </c>
      <c r="E8" s="21">
        <f t="shared" si="1"/>
        <v>157300988</v>
      </c>
      <c r="F8" s="21">
        <f t="shared" si="1"/>
        <v>157699362</v>
      </c>
      <c r="G8" s="21">
        <f t="shared" si="1"/>
        <v>147152946</v>
      </c>
      <c r="H8" s="21">
        <f t="shared" si="1"/>
        <v>83814192</v>
      </c>
      <c r="I8" s="21">
        <f t="shared" si="1"/>
        <v>37299691</v>
      </c>
      <c r="J8" s="21">
        <f t="shared" si="1"/>
        <v>69165134</v>
      </c>
      <c r="K8" s="21">
        <f t="shared" si="1"/>
        <v>327778118</v>
      </c>
      <c r="L8" s="21">
        <f t="shared" si="1"/>
        <v>490512726</v>
      </c>
      <c r="M8" s="21">
        <f t="shared" si="1"/>
        <v>457802740</v>
      </c>
      <c r="N8" s="21">
        <f t="shared" si="1"/>
        <v>357598818</v>
      </c>
      <c r="O8" s="21">
        <f t="shared" si="1"/>
        <v>291026485</v>
      </c>
      <c r="P8" s="22" t="s">
        <v>9</v>
      </c>
    </row>
    <row r="9" spans="1:17" ht="16.5">
      <c r="A9" s="12"/>
      <c r="B9" s="12"/>
      <c r="C9" s="12"/>
      <c r="D9" s="12"/>
      <c r="E9" s="12"/>
      <c r="F9" s="13"/>
      <c r="G9" s="12"/>
      <c r="H9" s="12"/>
      <c r="I9" s="12"/>
      <c r="J9" s="12"/>
      <c r="K9" s="23"/>
      <c r="L9" s="12"/>
      <c r="M9" s="12"/>
      <c r="N9" s="23"/>
      <c r="O9" s="23"/>
      <c r="P9" s="24" t="s">
        <v>10</v>
      </c>
    </row>
    <row r="10" spans="1:17" ht="19.5" customHeight="1">
      <c r="A10" s="12" t="s">
        <v>11</v>
      </c>
      <c r="B10" s="17">
        <v>-36146405</v>
      </c>
      <c r="C10" s="17">
        <v>-46885306</v>
      </c>
      <c r="D10" s="17">
        <v>-73301790</v>
      </c>
      <c r="E10" s="17">
        <v>-161988497</v>
      </c>
      <c r="F10" s="17">
        <v>-155962795</v>
      </c>
      <c r="G10" s="17">
        <v>-137411647</v>
      </c>
      <c r="H10" s="17">
        <f>'[1]Income Statement 2014'!$E$12</f>
        <v>-102905093</v>
      </c>
      <c r="I10" s="18">
        <v>-99375653</v>
      </c>
      <c r="J10" s="18">
        <v>-225400946</v>
      </c>
      <c r="K10" s="18">
        <v>-364128730</v>
      </c>
      <c r="L10" s="18">
        <v>-320130235</v>
      </c>
      <c r="M10" s="18">
        <v>-319906676</v>
      </c>
      <c r="N10" s="18">
        <f>SUM(-249042806)</f>
        <v>-249042806</v>
      </c>
      <c r="O10" s="18">
        <f>SUM(-189342316)</f>
        <v>-189342316</v>
      </c>
      <c r="P10" s="25" t="s">
        <v>12</v>
      </c>
    </row>
    <row r="11" spans="1:17" ht="20.25" customHeight="1">
      <c r="A11" s="12" t="s">
        <v>13</v>
      </c>
      <c r="B11" s="17">
        <v>-3059000</v>
      </c>
      <c r="C11" s="17">
        <v>-2220000</v>
      </c>
      <c r="D11" s="17">
        <v>-2347979</v>
      </c>
      <c r="E11" s="17">
        <v>-6209478</v>
      </c>
      <c r="F11" s="17">
        <v>-8880541</v>
      </c>
      <c r="G11" s="17">
        <v>-5212060</v>
      </c>
      <c r="H11" s="17">
        <f>'[1]Income Statement 2014'!$E$13</f>
        <v>-2276819</v>
      </c>
      <c r="I11" s="18">
        <v>-1076667</v>
      </c>
      <c r="J11" s="18">
        <v>-1413668</v>
      </c>
      <c r="K11" s="18">
        <v>-28521009</v>
      </c>
      <c r="L11" s="18">
        <v>-39462622</v>
      </c>
      <c r="M11" s="18">
        <v>-53035842</v>
      </c>
      <c r="N11" s="18">
        <f>SUM(-56292228)</f>
        <v>-56292228</v>
      </c>
      <c r="O11" s="18">
        <f>SUM(-42120552)</f>
        <v>-42120552</v>
      </c>
      <c r="P11" s="26" t="s">
        <v>14</v>
      </c>
    </row>
    <row r="12" spans="1:17" ht="20.25" customHeight="1">
      <c r="A12" s="12" t="s">
        <v>15</v>
      </c>
      <c r="B12" s="17"/>
      <c r="C12" s="17"/>
      <c r="D12" s="17"/>
      <c r="E12" s="17">
        <v>721792</v>
      </c>
      <c r="F12" s="17">
        <v>8465182</v>
      </c>
      <c r="G12" s="17">
        <v>2693575</v>
      </c>
      <c r="H12" s="27" t="s">
        <v>16</v>
      </c>
      <c r="I12" s="27" t="s">
        <v>16</v>
      </c>
      <c r="J12" s="27" t="s">
        <v>16</v>
      </c>
      <c r="K12" s="27" t="s">
        <v>16</v>
      </c>
      <c r="L12" s="27" t="s">
        <v>16</v>
      </c>
      <c r="M12" s="27" t="s">
        <v>16</v>
      </c>
      <c r="N12" s="27" t="s">
        <v>16</v>
      </c>
      <c r="O12" s="27" t="s">
        <v>16</v>
      </c>
      <c r="P12" s="28" t="s">
        <v>17</v>
      </c>
    </row>
    <row r="13" spans="1:17" ht="20.25" customHeight="1">
      <c r="A13" s="12" t="s">
        <v>18</v>
      </c>
      <c r="B13" s="27" t="s">
        <v>16</v>
      </c>
      <c r="C13" s="27" t="s">
        <v>16</v>
      </c>
      <c r="D13" s="27" t="s">
        <v>16</v>
      </c>
      <c r="E13" s="27" t="s">
        <v>16</v>
      </c>
      <c r="F13" s="27" t="s">
        <v>16</v>
      </c>
      <c r="G13" s="27" t="s">
        <v>16</v>
      </c>
      <c r="H13" s="17">
        <f>'[1]Income Statement 2014'!$E$14</f>
        <v>0</v>
      </c>
      <c r="I13" s="29" t="s">
        <v>16</v>
      </c>
      <c r="J13" s="18">
        <v>-7855677</v>
      </c>
      <c r="K13" s="18">
        <v>-164827</v>
      </c>
      <c r="L13" s="18">
        <v>-4993150</v>
      </c>
      <c r="M13" s="18">
        <v>-4466849</v>
      </c>
      <c r="N13" s="18">
        <v>-34446894</v>
      </c>
      <c r="O13" s="18">
        <v>59579419</v>
      </c>
      <c r="P13" s="16" t="s">
        <v>19</v>
      </c>
    </row>
    <row r="14" spans="1:17" ht="20.25" customHeight="1">
      <c r="A14" s="12" t="s">
        <v>20</v>
      </c>
      <c r="B14" s="30" t="s">
        <v>16</v>
      </c>
      <c r="C14" s="30" t="s">
        <v>16</v>
      </c>
      <c r="D14" s="30" t="s">
        <v>16</v>
      </c>
      <c r="E14" s="19">
        <v>16762791</v>
      </c>
      <c r="F14" s="19">
        <v>16877293</v>
      </c>
      <c r="G14" s="19">
        <v>13232196</v>
      </c>
      <c r="H14" s="19">
        <f>'[1]Income Statement 2014'!$E$15</f>
        <v>32948816</v>
      </c>
      <c r="I14" s="19">
        <v>17413780</v>
      </c>
      <c r="J14" s="19">
        <v>6853438</v>
      </c>
      <c r="K14" s="19">
        <v>15001835</v>
      </c>
      <c r="L14" s="19">
        <v>19921753</v>
      </c>
      <c r="M14" s="19">
        <v>25796527</v>
      </c>
      <c r="N14" s="19">
        <v>60069550</v>
      </c>
      <c r="O14" s="19">
        <v>-11249601</v>
      </c>
      <c r="P14" s="16" t="s">
        <v>21</v>
      </c>
    </row>
    <row r="15" spans="1:17" ht="16.5">
      <c r="A15" s="20" t="s">
        <v>22</v>
      </c>
      <c r="B15" s="31">
        <f t="shared" ref="B15:O15" si="2">SUM(B10:B14,B8)</f>
        <v>23848111</v>
      </c>
      <c r="C15" s="31">
        <f t="shared" si="2"/>
        <v>-3243710</v>
      </c>
      <c r="D15" s="31">
        <f t="shared" si="2"/>
        <v>-12377240.859999999</v>
      </c>
      <c r="E15" s="31">
        <f t="shared" si="2"/>
        <v>6587596</v>
      </c>
      <c r="F15" s="31">
        <f t="shared" si="2"/>
        <v>18198501</v>
      </c>
      <c r="G15" s="31">
        <f t="shared" si="2"/>
        <v>20455010</v>
      </c>
      <c r="H15" s="31">
        <f t="shared" si="2"/>
        <v>11581096</v>
      </c>
      <c r="I15" s="31">
        <f t="shared" si="2"/>
        <v>-45738849</v>
      </c>
      <c r="J15" s="32">
        <f t="shared" si="2"/>
        <v>-158651719</v>
      </c>
      <c r="K15" s="32">
        <f t="shared" si="2"/>
        <v>-50034613</v>
      </c>
      <c r="L15" s="32">
        <f t="shared" si="2"/>
        <v>145848472</v>
      </c>
      <c r="M15" s="32">
        <f t="shared" si="2"/>
        <v>106189900</v>
      </c>
      <c r="N15" s="32">
        <f t="shared" si="2"/>
        <v>77886440</v>
      </c>
      <c r="O15" s="32">
        <f t="shared" si="2"/>
        <v>107893435</v>
      </c>
      <c r="P15" s="22" t="s">
        <v>23</v>
      </c>
    </row>
    <row r="16" spans="1:17" ht="18.75">
      <c r="A16" s="12" t="s">
        <v>24</v>
      </c>
      <c r="B16" s="30">
        <v>-545268</v>
      </c>
      <c r="C16" s="30">
        <v>-1501565</v>
      </c>
      <c r="D16" s="30">
        <v>-2670514.25</v>
      </c>
      <c r="E16" s="30">
        <v>-3409098</v>
      </c>
      <c r="F16" s="30">
        <v>-4040070</v>
      </c>
      <c r="G16" s="30">
        <v>-3805357</v>
      </c>
      <c r="H16" s="30">
        <f>'[1]Income Statement 2014'!$E$18</f>
        <v>-5141355</v>
      </c>
      <c r="I16" s="30">
        <v>-4629517</v>
      </c>
      <c r="J16" s="30">
        <v>-4467271</v>
      </c>
      <c r="K16" s="19">
        <v>-3172707</v>
      </c>
      <c r="L16" s="19">
        <v>-3099192</v>
      </c>
      <c r="M16" s="19">
        <v>-3101591</v>
      </c>
      <c r="N16" s="19">
        <v>-13874888</v>
      </c>
      <c r="O16" s="19">
        <v>-17625736</v>
      </c>
      <c r="P16" s="16" t="s">
        <v>25</v>
      </c>
    </row>
    <row r="17" spans="1:16" ht="16.5">
      <c r="A17" s="20" t="s">
        <v>26</v>
      </c>
      <c r="B17" s="31">
        <f t="shared" ref="B17" si="3">SUM(B15:B16)</f>
        <v>23302843</v>
      </c>
      <c r="C17" s="31">
        <f t="shared" ref="C17:O17" si="4">SUM(C15:C16)</f>
        <v>-4745275</v>
      </c>
      <c r="D17" s="31">
        <f t="shared" si="4"/>
        <v>-15047755.109999999</v>
      </c>
      <c r="E17" s="31">
        <f t="shared" si="4"/>
        <v>3178498</v>
      </c>
      <c r="F17" s="31">
        <f t="shared" si="4"/>
        <v>14158431</v>
      </c>
      <c r="G17" s="31">
        <f t="shared" si="4"/>
        <v>16649653</v>
      </c>
      <c r="H17" s="31">
        <f t="shared" si="4"/>
        <v>6439741</v>
      </c>
      <c r="I17" s="31">
        <f t="shared" si="4"/>
        <v>-50368366</v>
      </c>
      <c r="J17" s="21">
        <f t="shared" si="4"/>
        <v>-163118990</v>
      </c>
      <c r="K17" s="21">
        <f t="shared" si="4"/>
        <v>-53207320</v>
      </c>
      <c r="L17" s="21">
        <f t="shared" si="4"/>
        <v>142749280</v>
      </c>
      <c r="M17" s="21">
        <f t="shared" si="4"/>
        <v>103088309</v>
      </c>
      <c r="N17" s="21">
        <f t="shared" si="4"/>
        <v>64011552</v>
      </c>
      <c r="O17" s="21">
        <f t="shared" si="4"/>
        <v>90267699</v>
      </c>
      <c r="P17" s="33" t="s">
        <v>27</v>
      </c>
    </row>
    <row r="18" spans="1:16" ht="18.75">
      <c r="A18" s="12" t="s">
        <v>28</v>
      </c>
      <c r="B18" s="30" t="s">
        <v>16</v>
      </c>
      <c r="C18" s="30" t="s">
        <v>16</v>
      </c>
      <c r="D18" s="30" t="s">
        <v>16</v>
      </c>
      <c r="E18" s="30" t="s">
        <v>16</v>
      </c>
      <c r="F18" s="30" t="s">
        <v>16</v>
      </c>
      <c r="G18" s="30" t="s">
        <v>16</v>
      </c>
      <c r="H18" s="30">
        <f>'[1]Income Statement 2014'!$E$21</f>
        <v>0</v>
      </c>
      <c r="I18" s="30" t="s">
        <v>16</v>
      </c>
      <c r="J18" s="30" t="s">
        <v>16</v>
      </c>
      <c r="K18" s="30" t="s">
        <v>29</v>
      </c>
      <c r="L18" s="19">
        <v>-21432190</v>
      </c>
      <c r="M18" s="19">
        <v>-15021064</v>
      </c>
      <c r="N18" s="19">
        <v>-11195454</v>
      </c>
      <c r="O18" s="19">
        <f>SUM(-14328892)</f>
        <v>-14328892</v>
      </c>
      <c r="P18" s="34" t="s">
        <v>30</v>
      </c>
    </row>
    <row r="19" spans="1:16" ht="16.5">
      <c r="A19" s="20" t="s">
        <v>31</v>
      </c>
      <c r="B19" s="31">
        <f t="shared" ref="B19:O19" si="5">SUM(B18,B17)</f>
        <v>23302843</v>
      </c>
      <c r="C19" s="31">
        <f t="shared" si="5"/>
        <v>-4745275</v>
      </c>
      <c r="D19" s="31">
        <f t="shared" si="5"/>
        <v>-15047755.109999999</v>
      </c>
      <c r="E19" s="31">
        <f t="shared" si="5"/>
        <v>3178498</v>
      </c>
      <c r="F19" s="31">
        <f t="shared" si="5"/>
        <v>14158431</v>
      </c>
      <c r="G19" s="31">
        <f t="shared" si="5"/>
        <v>16649653</v>
      </c>
      <c r="H19" s="31">
        <f t="shared" si="5"/>
        <v>6439741</v>
      </c>
      <c r="I19" s="31">
        <f t="shared" si="5"/>
        <v>-50368366</v>
      </c>
      <c r="J19" s="21">
        <f t="shared" si="5"/>
        <v>-163118990</v>
      </c>
      <c r="K19" s="21">
        <f t="shared" si="5"/>
        <v>-53207320</v>
      </c>
      <c r="L19" s="21">
        <f t="shared" si="5"/>
        <v>121317090</v>
      </c>
      <c r="M19" s="21">
        <f t="shared" si="5"/>
        <v>88067245</v>
      </c>
      <c r="N19" s="21">
        <f t="shared" si="5"/>
        <v>52816098</v>
      </c>
      <c r="O19" s="21">
        <f t="shared" si="5"/>
        <v>75938807</v>
      </c>
      <c r="P19" s="33" t="s">
        <v>32</v>
      </c>
    </row>
    <row r="20" spans="1:16" ht="16.5">
      <c r="A20" s="35"/>
      <c r="B20" s="35"/>
      <c r="C20" s="35"/>
      <c r="D20" s="35"/>
      <c r="E20" s="35"/>
      <c r="F20" s="36"/>
      <c r="G20" s="35"/>
      <c r="H20" s="35"/>
      <c r="I20" s="35"/>
      <c r="J20" s="35"/>
      <c r="K20" s="37"/>
      <c r="L20" s="37"/>
      <c r="M20" s="37"/>
      <c r="N20" s="37"/>
      <c r="O20" s="37"/>
      <c r="P20" s="38"/>
    </row>
    <row r="21" spans="1:16" ht="16.5">
      <c r="A21" s="39" t="s">
        <v>33</v>
      </c>
      <c r="B21" s="40">
        <f>B19/'[2]نسب مالية '!B21</f>
        <v>5.1784095555555556</v>
      </c>
      <c r="C21" s="40">
        <f>C19/'[2]نسب مالية '!C21</f>
        <v>-1.0545055555555556</v>
      </c>
      <c r="D21" s="40">
        <f>D19/'[2]نسب مالية '!D21</f>
        <v>-3.3439455799999998</v>
      </c>
      <c r="E21" s="40">
        <f>E19/'[2]نسب مالية '!E21</f>
        <v>0.7063328888888889</v>
      </c>
      <c r="F21" s="41">
        <v>3.15</v>
      </c>
      <c r="G21" s="40">
        <v>3.7</v>
      </c>
      <c r="H21" s="40">
        <f>'[1]Income Statement 2014'!$E$24</f>
        <v>1.4310535555555555</v>
      </c>
      <c r="I21" s="40">
        <v>-11.19</v>
      </c>
      <c r="J21" s="40">
        <v>-36.25</v>
      </c>
      <c r="K21" s="40">
        <v>-11.82</v>
      </c>
      <c r="L21" s="42">
        <v>26.95</v>
      </c>
      <c r="M21" s="42">
        <v>29.36</v>
      </c>
      <c r="N21" s="42">
        <v>17.61</v>
      </c>
      <c r="O21" s="42">
        <v>26.98</v>
      </c>
      <c r="P21" s="22" t="s">
        <v>34</v>
      </c>
    </row>
    <row r="22" spans="1:16">
      <c r="A22" s="43"/>
      <c r="B22" s="43"/>
      <c r="C22" s="43"/>
      <c r="D22" s="43"/>
      <c r="E22" s="43"/>
      <c r="F22" s="44"/>
      <c r="G22" s="43"/>
      <c r="H22" s="43"/>
      <c r="I22" s="43"/>
      <c r="J22" s="43"/>
      <c r="K22" s="43"/>
    </row>
    <row r="23" spans="1:16">
      <c r="A23" s="45"/>
      <c r="B23" s="45"/>
      <c r="C23" s="45"/>
      <c r="D23" s="45"/>
      <c r="E23" s="45"/>
      <c r="F23" s="46"/>
      <c r="G23" s="45"/>
      <c r="H23" s="45"/>
      <c r="I23" s="45"/>
    </row>
  </sheetData>
  <pageMargins left="0.52" right="0.48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2022-02-02T11:59:45Z</dcterms:created>
  <dcterms:modified xsi:type="dcterms:W3CDTF">2022-02-02T12:00:05Z</dcterms:modified>
</cp:coreProperties>
</file>