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دخل 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K44" i="1" l="1"/>
  <c r="R41" i="1"/>
  <c r="Q41" i="1"/>
  <c r="P41" i="1"/>
  <c r="O41" i="1"/>
  <c r="N41" i="1"/>
  <c r="M41" i="1"/>
  <c r="L41" i="1"/>
  <c r="J41" i="1"/>
  <c r="H41" i="1"/>
  <c r="G41" i="1"/>
  <c r="F41" i="1"/>
  <c r="E41" i="1"/>
  <c r="D41" i="1"/>
  <c r="C41" i="1"/>
  <c r="B41" i="1"/>
  <c r="K40" i="1"/>
  <c r="K39" i="1"/>
  <c r="I39" i="1"/>
  <c r="I41" i="1" s="1"/>
  <c r="K33" i="1"/>
  <c r="K32" i="1"/>
  <c r="K31" i="1"/>
  <c r="K30" i="1"/>
  <c r="K27" i="1"/>
  <c r="K26" i="1"/>
  <c r="K25" i="1"/>
  <c r="K41" i="1" s="1"/>
  <c r="K22" i="1"/>
  <c r="J22" i="1"/>
  <c r="I22" i="1"/>
  <c r="H22" i="1"/>
  <c r="Q20" i="1"/>
  <c r="K20" i="1"/>
  <c r="R19" i="1"/>
  <c r="R21" i="1" s="1"/>
  <c r="R23" i="1" s="1"/>
  <c r="Q19" i="1"/>
  <c r="Q21" i="1" s="1"/>
  <c r="Q23" i="1" s="1"/>
  <c r="P19" i="1"/>
  <c r="P21" i="1" s="1"/>
  <c r="P23" i="1" s="1"/>
  <c r="O19" i="1"/>
  <c r="O21" i="1" s="1"/>
  <c r="O23" i="1" s="1"/>
  <c r="N19" i="1"/>
  <c r="N21" i="1" s="1"/>
  <c r="N23" i="1" s="1"/>
  <c r="M19" i="1"/>
  <c r="M21" i="1" s="1"/>
  <c r="M23" i="1" s="1"/>
  <c r="L19" i="1"/>
  <c r="L21" i="1" s="1"/>
  <c r="L23" i="1" s="1"/>
  <c r="J19" i="1"/>
  <c r="J21" i="1" s="1"/>
  <c r="J23" i="1" s="1"/>
  <c r="I19" i="1"/>
  <c r="I21" i="1" s="1"/>
  <c r="I23" i="1" s="1"/>
  <c r="H19" i="1"/>
  <c r="H21" i="1" s="1"/>
  <c r="H23" i="1" s="1"/>
  <c r="G19" i="1"/>
  <c r="G21" i="1" s="1"/>
  <c r="G23" i="1" s="1"/>
  <c r="F19" i="1"/>
  <c r="F21" i="1" s="1"/>
  <c r="F23" i="1" s="1"/>
  <c r="E19" i="1"/>
  <c r="E21" i="1" s="1"/>
  <c r="E23" i="1" s="1"/>
  <c r="D19" i="1"/>
  <c r="D21" i="1" s="1"/>
  <c r="D23" i="1" s="1"/>
  <c r="C19" i="1"/>
  <c r="C21" i="1" s="1"/>
  <c r="C23" i="1" s="1"/>
  <c r="B19" i="1"/>
  <c r="B21" i="1" s="1"/>
  <c r="B23" i="1" s="1"/>
  <c r="K18" i="1"/>
  <c r="K17" i="1"/>
  <c r="K19" i="1" s="1"/>
  <c r="K21" i="1" s="1"/>
  <c r="K23" i="1" s="1"/>
  <c r="R14" i="1"/>
  <c r="R24" i="1" s="1"/>
  <c r="K13" i="1"/>
  <c r="J13" i="1"/>
  <c r="I13" i="1"/>
  <c r="H13" i="1"/>
  <c r="K11" i="1"/>
  <c r="R10" i="1"/>
  <c r="Q10" i="1"/>
  <c r="Q12" i="1" s="1"/>
  <c r="Q14" i="1" s="1"/>
  <c r="Q24" i="1" s="1"/>
  <c r="P10" i="1"/>
  <c r="P12" i="1" s="1"/>
  <c r="P14" i="1" s="1"/>
  <c r="P24" i="1" s="1"/>
  <c r="O10" i="1"/>
  <c r="O12" i="1" s="1"/>
  <c r="O14" i="1" s="1"/>
  <c r="O24" i="1" s="1"/>
  <c r="N10" i="1"/>
  <c r="N12" i="1" s="1"/>
  <c r="N14" i="1" s="1"/>
  <c r="N24" i="1" s="1"/>
  <c r="M10" i="1"/>
  <c r="M12" i="1" s="1"/>
  <c r="M14" i="1" s="1"/>
  <c r="M24" i="1" s="1"/>
  <c r="L10" i="1"/>
  <c r="L12" i="1" s="1"/>
  <c r="L14" i="1" s="1"/>
  <c r="L24" i="1" s="1"/>
  <c r="J10" i="1"/>
  <c r="J12" i="1" s="1"/>
  <c r="J14" i="1" s="1"/>
  <c r="J24" i="1" s="1"/>
  <c r="I10" i="1"/>
  <c r="I12" i="1" s="1"/>
  <c r="I14" i="1" s="1"/>
  <c r="I24" i="1" s="1"/>
  <c r="H10" i="1"/>
  <c r="H12" i="1" s="1"/>
  <c r="H14" i="1" s="1"/>
  <c r="H24" i="1" s="1"/>
  <c r="G10" i="1"/>
  <c r="G12" i="1" s="1"/>
  <c r="G14" i="1" s="1"/>
  <c r="G24" i="1" s="1"/>
  <c r="F10" i="1"/>
  <c r="F12" i="1" s="1"/>
  <c r="F14" i="1" s="1"/>
  <c r="F24" i="1" s="1"/>
  <c r="E10" i="1"/>
  <c r="E12" i="1" s="1"/>
  <c r="E14" i="1" s="1"/>
  <c r="E24" i="1" s="1"/>
  <c r="D10" i="1"/>
  <c r="D12" i="1" s="1"/>
  <c r="D14" i="1" s="1"/>
  <c r="D24" i="1" s="1"/>
  <c r="C10" i="1"/>
  <c r="C12" i="1" s="1"/>
  <c r="C14" i="1" s="1"/>
  <c r="C24" i="1" s="1"/>
  <c r="B10" i="1"/>
  <c r="B12" i="1" s="1"/>
  <c r="B14" i="1" s="1"/>
  <c r="B24" i="1" s="1"/>
  <c r="K9" i="1"/>
  <c r="K8" i="1"/>
  <c r="K6" i="1"/>
  <c r="K10" i="1" s="1"/>
  <c r="K12" i="1" s="1"/>
  <c r="K14" i="1" s="1"/>
  <c r="K24" i="1" s="1"/>
  <c r="K43" i="1" l="1"/>
  <c r="K45" i="1" s="1"/>
  <c r="K47" i="1" s="1"/>
  <c r="B43" i="1"/>
  <c r="B45" i="1" s="1"/>
  <c r="B47" i="1" s="1"/>
  <c r="D43" i="1"/>
  <c r="D45" i="1" s="1"/>
  <c r="D47" i="1" s="1"/>
  <c r="F43" i="1"/>
  <c r="F45" i="1" s="1"/>
  <c r="F47" i="1" s="1"/>
  <c r="H43" i="1"/>
  <c r="H45" i="1" s="1"/>
  <c r="H47" i="1" s="1"/>
  <c r="L43" i="1"/>
  <c r="L45" i="1" s="1"/>
  <c r="L47" i="1" s="1"/>
  <c r="N43" i="1"/>
  <c r="N45" i="1" s="1"/>
  <c r="N47" i="1" s="1"/>
  <c r="P43" i="1"/>
  <c r="P45" i="1" s="1"/>
  <c r="P47" i="1" s="1"/>
  <c r="R43" i="1"/>
  <c r="R45" i="1" s="1"/>
  <c r="R47" i="1" s="1"/>
  <c r="I43" i="1"/>
  <c r="I45" i="1" s="1"/>
  <c r="I47" i="1" s="1"/>
  <c r="C43" i="1"/>
  <c r="C45" i="1" s="1"/>
  <c r="C47" i="1" s="1"/>
  <c r="E43" i="1"/>
  <c r="E45" i="1" s="1"/>
  <c r="E47" i="1" s="1"/>
  <c r="G43" i="1"/>
  <c r="G45" i="1" s="1"/>
  <c r="G47" i="1" s="1"/>
  <c r="J43" i="1"/>
  <c r="J45" i="1" s="1"/>
  <c r="J47" i="1" s="1"/>
  <c r="M43" i="1"/>
  <c r="M45" i="1" s="1"/>
  <c r="M47" i="1" s="1"/>
  <c r="O43" i="1"/>
  <c r="O45" i="1" s="1"/>
  <c r="O47" i="1" s="1"/>
  <c r="Q43" i="1"/>
  <c r="Q45" i="1" s="1"/>
  <c r="Q47" i="1" s="1"/>
  <c r="O50" i="1" l="1"/>
  <c r="O55" i="1" s="1"/>
  <c r="O51" i="1"/>
  <c r="O56" i="1" s="1"/>
  <c r="J51" i="1"/>
  <c r="J56" i="1" s="1"/>
  <c r="J50" i="1"/>
  <c r="J55" i="1" s="1"/>
  <c r="E50" i="1"/>
  <c r="E55" i="1" s="1"/>
  <c r="E51" i="1"/>
  <c r="E56" i="1" s="1"/>
  <c r="I50" i="1"/>
  <c r="I55" i="1" s="1"/>
  <c r="I51" i="1"/>
  <c r="I56" i="1" s="1"/>
  <c r="P51" i="1"/>
  <c r="P56" i="1" s="1"/>
  <c r="P50" i="1"/>
  <c r="P55" i="1" s="1"/>
  <c r="L51" i="1"/>
  <c r="L56" i="1" s="1"/>
  <c r="L50" i="1"/>
  <c r="L55" i="1" s="1"/>
  <c r="F51" i="1"/>
  <c r="F56" i="1" s="1"/>
  <c r="F50" i="1"/>
  <c r="F55" i="1" s="1"/>
  <c r="B51" i="1"/>
  <c r="B56" i="1" s="1"/>
  <c r="B50" i="1"/>
  <c r="B55" i="1" s="1"/>
  <c r="Q50" i="1"/>
  <c r="Q55" i="1" s="1"/>
  <c r="Q51" i="1"/>
  <c r="Q56" i="1" s="1"/>
  <c r="M50" i="1"/>
  <c r="M55" i="1" s="1"/>
  <c r="M51" i="1"/>
  <c r="M56" i="1" s="1"/>
  <c r="G50" i="1"/>
  <c r="G55" i="1" s="1"/>
  <c r="G51" i="1"/>
  <c r="G56" i="1" s="1"/>
  <c r="C50" i="1"/>
  <c r="C55" i="1" s="1"/>
  <c r="C51" i="1"/>
  <c r="C56" i="1" s="1"/>
  <c r="R51" i="1"/>
  <c r="R56" i="1" s="1"/>
  <c r="R50" i="1"/>
  <c r="R55" i="1" s="1"/>
  <c r="N51" i="1"/>
  <c r="N56" i="1" s="1"/>
  <c r="N50" i="1"/>
  <c r="N55" i="1" s="1"/>
  <c r="H51" i="1"/>
  <c r="H56" i="1" s="1"/>
  <c r="H50" i="1"/>
  <c r="H55" i="1" s="1"/>
  <c r="D51" i="1"/>
  <c r="D56" i="1" s="1"/>
  <c r="D50" i="1"/>
  <c r="D55" i="1" s="1"/>
  <c r="K50" i="1"/>
  <c r="K55" i="1" s="1"/>
  <c r="K51" i="1"/>
  <c r="K56" i="1" s="1"/>
</calcChain>
</file>

<file path=xl/sharedStrings.xml><?xml version="1.0" encoding="utf-8"?>
<sst xmlns="http://schemas.openxmlformats.org/spreadsheetml/2006/main" count="116" uniqueCount="84">
  <si>
    <t xml:space="preserve">قائمة الدخل </t>
  </si>
  <si>
    <t>Statement of Income</t>
  </si>
  <si>
    <t>البيان</t>
  </si>
  <si>
    <t>الإيرادات</t>
  </si>
  <si>
    <t>Revenues</t>
  </si>
  <si>
    <t>إجمالي الأقساط المكتتب بها</t>
  </si>
  <si>
    <t>-</t>
  </si>
  <si>
    <t>Total written premiums</t>
  </si>
  <si>
    <t>الحسومات الممنوحة على الأقساط</t>
  </si>
  <si>
    <t>Discount Granted</t>
  </si>
  <si>
    <t>حصة معيدي التأمين من إجمالي الأقساط المكتتب بها</t>
  </si>
  <si>
    <t>Reinsurance share</t>
  </si>
  <si>
    <t xml:space="preserve">مصاريف إتفاقيات فائض الخسارة </t>
  </si>
  <si>
    <t>Excess of loss premium</t>
  </si>
  <si>
    <t xml:space="preserve">  صافي الأقساط المكتتب بها </t>
  </si>
  <si>
    <t>Net written premiums</t>
  </si>
  <si>
    <t>صافي التغير في إحتياطي أقساط غير مكتسبة</t>
  </si>
  <si>
    <t>Net Change of unearned premiums provision</t>
  </si>
  <si>
    <t xml:space="preserve">  صافي أقساط التأمين</t>
  </si>
  <si>
    <t>Net earned of written premiums</t>
  </si>
  <si>
    <t>عمولات مقبوضة وعمولات ارباح المعاهدات</t>
  </si>
  <si>
    <t>Commissions received</t>
  </si>
  <si>
    <t xml:space="preserve">إجمالي إيرادات التأمين </t>
  </si>
  <si>
    <t>Total Revenues / Insurance</t>
  </si>
  <si>
    <t>المصاريف</t>
  </si>
  <si>
    <t>Expenses</t>
  </si>
  <si>
    <t>إجمالي المطالبات المدفوعة</t>
  </si>
  <si>
    <t>Total claims paid</t>
  </si>
  <si>
    <t xml:space="preserve">حصة معيدي التأمين من إجمالي المطالبات المدفوعة </t>
  </si>
  <si>
    <t>Reinsurers' share of total claims paid</t>
  </si>
  <si>
    <t xml:space="preserve">  صافي المطالبات المدفوعة</t>
  </si>
  <si>
    <t>Net claims paid</t>
  </si>
  <si>
    <t>صافي التغير في احتياطي مطالبات تحت التسوية و مطالبات حدثت ولم يبلغ عنها</t>
  </si>
  <si>
    <t xml:space="preserve">Net change in reserves for claims under settlement and claims incurred but not reported </t>
  </si>
  <si>
    <t xml:space="preserve">  صافي المطالبات</t>
  </si>
  <si>
    <t xml:space="preserve">Net claims </t>
  </si>
  <si>
    <t>عمولات مدفوعة ومصاريف انتاج أخرى</t>
  </si>
  <si>
    <t>Commissions paid and Other production expenses</t>
  </si>
  <si>
    <t xml:space="preserve">إجمالي مصاريف  التأمين </t>
  </si>
  <si>
    <t>Total Expenses / Insurance</t>
  </si>
  <si>
    <t xml:space="preserve">صافي الربح ( الخسارة ) التشغيلي </t>
  </si>
  <si>
    <t>Net Income (Loss)/ Insurance</t>
  </si>
  <si>
    <t>فوائد من ودائع لدى المصارف</t>
  </si>
  <si>
    <t>interest of deposits at banks</t>
  </si>
  <si>
    <t xml:space="preserve">فروقات اسعار الصرف غير المحققة </t>
  </si>
  <si>
    <t>Exchange differences unrealized</t>
  </si>
  <si>
    <t>ارباح التخلي عن موجودات ثابتة</t>
  </si>
  <si>
    <t>Profits abandonment of fixed assets</t>
  </si>
  <si>
    <t xml:space="preserve">ايرادات ناجمة عن توزيعات أرباح استثمارات مالية بالقيمة العادلة من خلال بيان الدخل الشامل </t>
  </si>
  <si>
    <t xml:space="preserve">خسائر / ارباح التخلي عن استثمارات متاحة للبيع </t>
  </si>
  <si>
    <t>إيرادات أخرى</t>
  </si>
  <si>
    <t>Other revenues</t>
  </si>
  <si>
    <t>رواتب وأجور و ملحقاتها</t>
  </si>
  <si>
    <t>Salaries and wages and Accessories</t>
  </si>
  <si>
    <t>مصاريف إدارية و عمومية</t>
  </si>
  <si>
    <t>General and administrative expenses</t>
  </si>
  <si>
    <t>الإستهلاكات والإطفاءات</t>
  </si>
  <si>
    <t>Depreciation and amortization</t>
  </si>
  <si>
    <t>مخصص ديون مشكوك فيها</t>
  </si>
  <si>
    <t>Provision for doubtful debts</t>
  </si>
  <si>
    <t>مخصص دعاوى قضائية</t>
  </si>
  <si>
    <t>Provision for lawsuits</t>
  </si>
  <si>
    <t xml:space="preserve">مخصص تعويض نهاية خدمة </t>
  </si>
  <si>
    <t xml:space="preserve"> مخصص اعادة تكليف ضريبة ارباح</t>
  </si>
  <si>
    <t xml:space="preserve">خسائر/ أرباح  محققة من بيع استثمارات مالية بالقيمة العادلة من خلال بيان الدخل الشامل </t>
  </si>
  <si>
    <t>فوائد وأعباء مالية لشركات إعادة التأمين</t>
  </si>
  <si>
    <t>Interest Expenses</t>
  </si>
  <si>
    <t>فروقات صرف</t>
  </si>
  <si>
    <t xml:space="preserve"> Exchange differences</t>
  </si>
  <si>
    <t xml:space="preserve">إجمالي المصاريف </t>
  </si>
  <si>
    <t>Total Expenses</t>
  </si>
  <si>
    <t xml:space="preserve">أرباح السنة قبل ضريبة الدخل </t>
  </si>
  <si>
    <t>Profit (loss)  before tax</t>
  </si>
  <si>
    <t>مؤونة ضريبة الدخل</t>
  </si>
  <si>
    <t>Income tax provision</t>
  </si>
  <si>
    <t>صافي أرباح السنة</t>
  </si>
  <si>
    <t>Net profit (loss) for the year</t>
  </si>
  <si>
    <t>مجموع الدخل الشامل</t>
  </si>
  <si>
    <t>Total comprehensive income</t>
  </si>
  <si>
    <t>مكونات الدخل الشامل الآخر</t>
  </si>
  <si>
    <t>صافي التغير في القيمة العادلة للاستثمارات المالية المتوفرة للبيع</t>
  </si>
  <si>
    <t xml:space="preserve">مجموع الدخل والدخل الشامل الآخر للسنة </t>
  </si>
  <si>
    <t>عائد السهم (ل.س)*</t>
  </si>
  <si>
    <t>Earnings Per Share (SP)*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</si>
</sst>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-* #,##0_-;_-* #,##0\-;_-* &quot;-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3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sz val="12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u/>
      <sz val="13"/>
      <color theme="1"/>
      <name val="Arabic Transparent"/>
      <charset val="178"/>
    </font>
    <font>
      <b/>
      <u/>
      <sz val="13"/>
      <color theme="0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</cellStyleXfs>
  <cellXfs count="39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3" fillId="2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left"/>
    </xf>
    <xf numFmtId="0" fontId="2" fillId="0" borderId="3" xfId="0" applyFont="1" applyFill="1" applyBorder="1"/>
    <xf numFmtId="37" fontId="2" fillId="0" borderId="3" xfId="0" applyNumberFormat="1" applyFont="1" applyFill="1" applyBorder="1"/>
    <xf numFmtId="0" fontId="2" fillId="0" borderId="1" xfId="0" applyFont="1" applyFill="1" applyBorder="1"/>
    <xf numFmtId="41" fontId="2" fillId="0" borderId="3" xfId="1" applyNumberFormat="1" applyFont="1" applyFill="1" applyBorder="1" applyAlignment="1"/>
    <xf numFmtId="0" fontId="7" fillId="0" borderId="1" xfId="0" applyFont="1" applyBorder="1" applyAlignment="1"/>
    <xf numFmtId="0" fontId="5" fillId="3" borderId="3" xfId="0" applyFont="1" applyFill="1" applyBorder="1"/>
    <xf numFmtId="37" fontId="5" fillId="3" borderId="3" xfId="0" applyNumberFormat="1" applyFont="1" applyFill="1" applyBorder="1"/>
    <xf numFmtId="0" fontId="5" fillId="3" borderId="1" xfId="0" applyFont="1" applyFill="1" applyBorder="1"/>
    <xf numFmtId="41" fontId="8" fillId="0" borderId="3" xfId="1" applyNumberFormat="1" applyFont="1" applyFill="1" applyBorder="1" applyAlignment="1"/>
    <xf numFmtId="0" fontId="6" fillId="0" borderId="3" xfId="0" applyFont="1" applyFill="1" applyBorder="1"/>
    <xf numFmtId="0" fontId="6" fillId="4" borderId="1" xfId="0" applyFont="1" applyFill="1" applyBorder="1"/>
    <xf numFmtId="41" fontId="5" fillId="3" borderId="3" xfId="0" applyNumberFormat="1" applyFont="1" applyFill="1" applyBorder="1"/>
    <xf numFmtId="0" fontId="7" fillId="0" borderId="1" xfId="0" applyFont="1" applyBorder="1" applyAlignment="1">
      <alignment wrapText="1"/>
    </xf>
    <xf numFmtId="0" fontId="5" fillId="2" borderId="1" xfId="0" applyFont="1" applyFill="1" applyBorder="1"/>
    <xf numFmtId="37" fontId="2" fillId="0" borderId="3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7" fillId="4" borderId="1" xfId="0" applyFont="1" applyFill="1" applyBorder="1" applyAlignment="1"/>
    <xf numFmtId="0" fontId="9" fillId="0" borderId="0" xfId="0" applyFont="1" applyFill="1"/>
    <xf numFmtId="0" fontId="10" fillId="0" borderId="3" xfId="0" applyFont="1" applyFill="1" applyBorder="1"/>
    <xf numFmtId="0" fontId="10" fillId="0" borderId="1" xfId="0" applyFont="1" applyFill="1" applyBorder="1"/>
    <xf numFmtId="0" fontId="4" fillId="0" borderId="4" xfId="0" applyFont="1" applyFill="1" applyBorder="1"/>
    <xf numFmtId="0" fontId="4" fillId="0" borderId="1" xfId="0" applyFont="1" applyFill="1" applyBorder="1"/>
    <xf numFmtId="0" fontId="5" fillId="3" borderId="5" xfId="0" applyFont="1" applyFill="1" applyBorder="1"/>
    <xf numFmtId="2" fontId="5" fillId="3" borderId="5" xfId="0" applyNumberFormat="1" applyFont="1" applyFill="1" applyBorder="1"/>
    <xf numFmtId="37" fontId="2" fillId="0" borderId="0" xfId="0" applyNumberFormat="1" applyFont="1" applyFill="1"/>
    <xf numFmtId="2" fontId="2" fillId="0" borderId="0" xfId="0" applyNumberFormat="1" applyFont="1" applyFill="1"/>
  </cellXfs>
  <cellStyles count="16">
    <cellStyle name="Comma [0]" xfId="1" builtinId="6"/>
    <cellStyle name="Comma [0] 2" xfId="2"/>
    <cellStyle name="Comma 2" xfId="3"/>
    <cellStyle name="Comma 2 2" xfId="4"/>
    <cellStyle name="Comma 3" xfId="5"/>
    <cellStyle name="Comma 4" xfId="6"/>
    <cellStyle name="Comma 5" xfId="7"/>
    <cellStyle name="Comma 6" xfId="8"/>
    <cellStyle name="Normal" xfId="0" builtinId="0"/>
    <cellStyle name="Normal 2" xfId="9"/>
    <cellStyle name="Normal 3" xfId="10"/>
    <cellStyle name="Normal 4" xfId="11"/>
    <cellStyle name="Normal 5" xfId="12"/>
    <cellStyle name="Normal 5 2" xfId="13"/>
    <cellStyle name="Normal 6" xfId="14"/>
    <cellStyle name="Normal 7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A40~1.MOU\AppData\Local\Temp\-&#1607;&#1610;&#1574;&#1577;%20&#1575;&#1604;&#1575;&#1608;&#1585;&#1575;&#1602;%20&#1575;&#1604;&#1605;&#1575;&#1604;&#1610;&#1577;%20%20-%20&#1602;&#1608;&#1575;&#1574;&#1605;%20&#1605;&#1575;&#1604;&#1610;&#1577;%2031-12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IC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بيان الوضع المالي"/>
      <sheetName val="بيان الدخل"/>
      <sheetName val="التغييرات في حقوق المساهمين"/>
      <sheetName val="التدفقات النقدية "/>
    </sheetNames>
    <sheetDataSet>
      <sheetData sheetId="0">
        <row r="6">
          <cell r="C6">
            <v>851773865</v>
          </cell>
        </row>
      </sheetData>
      <sheetData sheetId="1">
        <row r="6">
          <cell r="C6">
            <v>455999301</v>
          </cell>
        </row>
        <row r="7">
          <cell r="C7">
            <v>-77706002</v>
          </cell>
        </row>
        <row r="9">
          <cell r="C9">
            <v>-19856017</v>
          </cell>
        </row>
        <row r="12">
          <cell r="C12">
            <v>21018398</v>
          </cell>
        </row>
        <row r="13">
          <cell r="C13">
            <v>168040604</v>
          </cell>
        </row>
        <row r="14">
          <cell r="C14">
            <v>28433887</v>
          </cell>
        </row>
        <row r="15">
          <cell r="C15">
            <v>2550000</v>
          </cell>
        </row>
        <row r="16">
          <cell r="C16">
            <v>4843618</v>
          </cell>
        </row>
        <row r="20">
          <cell r="C20">
            <v>-869295492</v>
          </cell>
        </row>
        <row r="21">
          <cell r="C21">
            <v>656173854</v>
          </cell>
        </row>
        <row r="23">
          <cell r="C23">
            <v>-56927042</v>
          </cell>
        </row>
        <row r="25">
          <cell r="C25">
            <v>-24043474</v>
          </cell>
        </row>
        <row r="26">
          <cell r="C26">
            <v>-14126000</v>
          </cell>
        </row>
        <row r="27">
          <cell r="C27">
            <v>-81931747</v>
          </cell>
        </row>
        <row r="28">
          <cell r="C28">
            <v>-67143391</v>
          </cell>
        </row>
        <row r="29">
          <cell r="C29">
            <v>-8609973</v>
          </cell>
        </row>
        <row r="31">
          <cell r="C31">
            <v>-3513715</v>
          </cell>
        </row>
        <row r="32">
          <cell r="C32">
            <v>-13460542</v>
          </cell>
        </row>
        <row r="38">
          <cell r="C38">
            <v>-11994150</v>
          </cell>
        </row>
      </sheetData>
      <sheetData sheetId="2"/>
      <sheetData sheetId="3">
        <row r="34">
          <cell r="C34">
            <v>391906109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يم"/>
      <sheetName val="نسب مالية"/>
      <sheetName val="تدفقات"/>
      <sheetName val="قائمة الدخل "/>
      <sheetName val="قائمة المركز المالي"/>
    </sheetNames>
    <sheetDataSet>
      <sheetData sheetId="0"/>
      <sheetData sheetId="1"/>
      <sheetData sheetId="2"/>
      <sheetData sheetId="3"/>
      <sheetData sheetId="4">
        <row r="53">
          <cell r="B53">
            <v>63000000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rightToLeft="1" tabSelected="1" workbookViewId="0">
      <selection activeCell="A53" sqref="A53:XFD56"/>
    </sheetView>
  </sheetViews>
  <sheetFormatPr defaultColWidth="9.140625" defaultRowHeight="16.5"/>
  <cols>
    <col min="1" max="1" width="44.85546875" style="2" customWidth="1"/>
    <col min="2" max="2" width="22" style="2" customWidth="1"/>
    <col min="3" max="5" width="18.5703125" style="2" customWidth="1"/>
    <col min="6" max="6" width="17.7109375" style="2" customWidth="1"/>
    <col min="7" max="8" width="17.28515625" style="2" bestFit="1" customWidth="1"/>
    <col min="9" max="14" width="17" style="2" bestFit="1" customWidth="1"/>
    <col min="15" max="16" width="17.28515625" style="2" bestFit="1" customWidth="1"/>
    <col min="17" max="17" width="17" style="2" bestFit="1" customWidth="1"/>
    <col min="18" max="18" width="14.85546875" style="2" customWidth="1"/>
    <col min="19" max="19" width="52.7109375" style="2" customWidth="1"/>
    <col min="20" max="16384" width="9.140625" style="2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ht="22.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 t="s">
        <v>1</v>
      </c>
      <c r="T2" s="6"/>
      <c r="U2" s="6"/>
      <c r="V2" s="6"/>
      <c r="W2" s="6"/>
      <c r="X2" s="6"/>
      <c r="Y2" s="6"/>
    </row>
    <row r="3" spans="1:25" ht="22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6"/>
      <c r="W3" s="6"/>
      <c r="X3" s="6"/>
      <c r="Y3" s="6"/>
    </row>
    <row r="4" spans="1:25">
      <c r="A4" s="8" t="s">
        <v>2</v>
      </c>
      <c r="B4" s="8">
        <v>2023</v>
      </c>
      <c r="C4" s="8">
        <v>2022</v>
      </c>
      <c r="D4" s="8">
        <v>2021</v>
      </c>
      <c r="E4" s="8">
        <v>2020</v>
      </c>
      <c r="F4" s="8">
        <v>2019</v>
      </c>
      <c r="G4" s="8">
        <v>2018</v>
      </c>
      <c r="H4" s="8">
        <v>2017</v>
      </c>
      <c r="I4" s="8">
        <v>2016</v>
      </c>
      <c r="J4" s="8">
        <v>2015</v>
      </c>
      <c r="K4" s="9">
        <v>2014</v>
      </c>
      <c r="L4" s="9">
        <v>2013</v>
      </c>
      <c r="M4" s="9">
        <v>2012</v>
      </c>
      <c r="N4" s="9">
        <v>2011</v>
      </c>
      <c r="O4" s="9">
        <v>2010</v>
      </c>
      <c r="P4" s="9">
        <v>2009</v>
      </c>
      <c r="Q4" s="9">
        <v>2008</v>
      </c>
      <c r="R4" s="9">
        <v>2007</v>
      </c>
      <c r="S4" s="10" t="s">
        <v>1</v>
      </c>
    </row>
    <row r="5" spans="1:25">
      <c r="A5" s="11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 t="s">
        <v>4</v>
      </c>
    </row>
    <row r="6" spans="1:25">
      <c r="A6" s="13" t="s">
        <v>5</v>
      </c>
      <c r="B6" s="14">
        <v>26625861591</v>
      </c>
      <c r="C6" s="14">
        <v>14211369882</v>
      </c>
      <c r="D6" s="14">
        <v>11309733212</v>
      </c>
      <c r="E6" s="14">
        <v>2760870367</v>
      </c>
      <c r="F6" s="14">
        <v>1397653821</v>
      </c>
      <c r="G6" s="14">
        <v>1032766469</v>
      </c>
      <c r="H6" s="14">
        <v>1102998925</v>
      </c>
      <c r="I6" s="14">
        <v>771843794</v>
      </c>
      <c r="J6" s="14">
        <v>550462138</v>
      </c>
      <c r="K6" s="14">
        <f>'[1]بيان الدخل'!$C$6</f>
        <v>455999301</v>
      </c>
      <c r="L6" s="14">
        <v>482414113</v>
      </c>
      <c r="M6" s="14">
        <v>753294664</v>
      </c>
      <c r="N6" s="14">
        <v>970157058</v>
      </c>
      <c r="O6" s="14">
        <v>1106122198</v>
      </c>
      <c r="P6" s="14">
        <v>1058746123</v>
      </c>
      <c r="Q6" s="14">
        <v>966892974</v>
      </c>
      <c r="R6" s="14" t="s">
        <v>6</v>
      </c>
      <c r="S6" s="15" t="s">
        <v>7</v>
      </c>
    </row>
    <row r="7" spans="1:25">
      <c r="A7" s="13" t="s">
        <v>8</v>
      </c>
      <c r="B7" s="16">
        <v>-28926559</v>
      </c>
      <c r="C7" s="16">
        <v>-10770073</v>
      </c>
      <c r="D7" s="16">
        <v>-17690562</v>
      </c>
      <c r="E7" s="16">
        <v>-7744366</v>
      </c>
      <c r="F7" s="16">
        <v>-492011</v>
      </c>
      <c r="G7" s="16">
        <v>-494798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 t="s">
        <v>9</v>
      </c>
    </row>
    <row r="8" spans="1:25">
      <c r="A8" s="13" t="s">
        <v>10</v>
      </c>
      <c r="B8" s="16">
        <v>-4978589014.000001</v>
      </c>
      <c r="C8" s="16">
        <v>-2258476993</v>
      </c>
      <c r="D8" s="16">
        <v>-1694152950</v>
      </c>
      <c r="E8" s="16">
        <v>-1037930087</v>
      </c>
      <c r="F8" s="16">
        <v>-485308784</v>
      </c>
      <c r="G8" s="16">
        <v>-384529636</v>
      </c>
      <c r="H8" s="16">
        <v>-394284922</v>
      </c>
      <c r="I8" s="16">
        <v>-246774765</v>
      </c>
      <c r="J8" s="16">
        <v>-154192964</v>
      </c>
      <c r="K8" s="16">
        <f>'[1]بيان الدخل'!$C$7</f>
        <v>-77706002</v>
      </c>
      <c r="L8" s="16">
        <v>-148705552</v>
      </c>
      <c r="M8" s="16">
        <v>-280830613</v>
      </c>
      <c r="N8" s="16">
        <v>-359636256</v>
      </c>
      <c r="O8" s="16">
        <v>-379320807</v>
      </c>
      <c r="P8" s="16">
        <v>-451048958</v>
      </c>
      <c r="Q8" s="16">
        <v>-444843948</v>
      </c>
      <c r="R8" s="16" t="s">
        <v>6</v>
      </c>
      <c r="S8" s="15" t="s">
        <v>11</v>
      </c>
    </row>
    <row r="9" spans="1:25">
      <c r="A9" s="13" t="s">
        <v>12</v>
      </c>
      <c r="B9" s="16">
        <v>-97812204</v>
      </c>
      <c r="C9" s="16">
        <v>-27146743</v>
      </c>
      <c r="D9" s="16">
        <v>-28933020</v>
      </c>
      <c r="E9" s="16">
        <v>-13857693</v>
      </c>
      <c r="F9" s="16">
        <v>-9566719</v>
      </c>
      <c r="G9" s="16">
        <v>-3537323</v>
      </c>
      <c r="H9" s="16">
        <v>-23108173</v>
      </c>
      <c r="I9" s="16">
        <v>-15398558</v>
      </c>
      <c r="J9" s="16">
        <v>-70558252</v>
      </c>
      <c r="K9" s="16">
        <f>'[1]بيان الدخل'!$C$26</f>
        <v>-14126000</v>
      </c>
      <c r="L9" s="16">
        <v>-10632000</v>
      </c>
      <c r="M9" s="16">
        <v>-10137500</v>
      </c>
      <c r="N9" s="16">
        <v>-6600000</v>
      </c>
      <c r="O9" s="16">
        <v>-7650159</v>
      </c>
      <c r="P9" s="16">
        <v>-3600000</v>
      </c>
      <c r="Q9" s="16">
        <v>-7590990</v>
      </c>
      <c r="R9" s="16">
        <v>0</v>
      </c>
      <c r="S9" s="17" t="s">
        <v>13</v>
      </c>
    </row>
    <row r="10" spans="1:25">
      <c r="A10" s="18" t="s">
        <v>14</v>
      </c>
      <c r="B10" s="19">
        <f t="shared" ref="B10:G10" si="0">SUM(B6:B9)</f>
        <v>21520533814</v>
      </c>
      <c r="C10" s="19">
        <f t="shared" si="0"/>
        <v>11914976073</v>
      </c>
      <c r="D10" s="19">
        <f t="shared" si="0"/>
        <v>9568956680</v>
      </c>
      <c r="E10" s="19">
        <f t="shared" si="0"/>
        <v>1701338221</v>
      </c>
      <c r="F10" s="19">
        <f t="shared" si="0"/>
        <v>902286307</v>
      </c>
      <c r="G10" s="19">
        <f t="shared" si="0"/>
        <v>644204712</v>
      </c>
      <c r="H10" s="19">
        <f t="shared" ref="H10:R10" si="1">SUM(H6:H9)</f>
        <v>685605830</v>
      </c>
      <c r="I10" s="19">
        <f t="shared" si="1"/>
        <v>509670471</v>
      </c>
      <c r="J10" s="19">
        <f t="shared" si="1"/>
        <v>325710922</v>
      </c>
      <c r="K10" s="19">
        <f t="shared" si="1"/>
        <v>364167299</v>
      </c>
      <c r="L10" s="19">
        <f t="shared" si="1"/>
        <v>323076561</v>
      </c>
      <c r="M10" s="19">
        <f t="shared" si="1"/>
        <v>462326551</v>
      </c>
      <c r="N10" s="19">
        <f t="shared" si="1"/>
        <v>603920802</v>
      </c>
      <c r="O10" s="19">
        <f t="shared" si="1"/>
        <v>719151232</v>
      </c>
      <c r="P10" s="19">
        <f t="shared" si="1"/>
        <v>604097165</v>
      </c>
      <c r="Q10" s="19">
        <f t="shared" si="1"/>
        <v>514458036</v>
      </c>
      <c r="R10" s="19">
        <f t="shared" si="1"/>
        <v>0</v>
      </c>
      <c r="S10" s="20" t="s">
        <v>15</v>
      </c>
    </row>
    <row r="11" spans="1:25" ht="18.75">
      <c r="A11" s="13" t="s">
        <v>16</v>
      </c>
      <c r="B11" s="21">
        <v>-3341223908</v>
      </c>
      <c r="C11" s="21">
        <v>-439552677</v>
      </c>
      <c r="D11" s="21">
        <v>-3419076864</v>
      </c>
      <c r="E11" s="21">
        <v>-243655961</v>
      </c>
      <c r="F11" s="21">
        <v>-138403569</v>
      </c>
      <c r="G11" s="21">
        <v>2993173</v>
      </c>
      <c r="H11" s="21">
        <v>-86000159</v>
      </c>
      <c r="I11" s="21">
        <v>-56559520</v>
      </c>
      <c r="J11" s="21">
        <v>-3740887</v>
      </c>
      <c r="K11" s="21">
        <f>'[1]بيان الدخل'!$C$9</f>
        <v>-19856017</v>
      </c>
      <c r="L11" s="21">
        <v>68795049</v>
      </c>
      <c r="M11" s="21">
        <v>72242327</v>
      </c>
      <c r="N11" s="21">
        <v>65859630</v>
      </c>
      <c r="O11" s="21">
        <v>-48589666</v>
      </c>
      <c r="P11" s="21">
        <v>-57877767</v>
      </c>
      <c r="Q11" s="21">
        <v>-113038448</v>
      </c>
      <c r="R11" s="21" t="s">
        <v>6</v>
      </c>
      <c r="S11" s="15" t="s">
        <v>17</v>
      </c>
    </row>
    <row r="12" spans="1:25">
      <c r="A12" s="18" t="s">
        <v>18</v>
      </c>
      <c r="B12" s="19">
        <f>SUM(B10:B11)</f>
        <v>18179309906</v>
      </c>
      <c r="C12" s="19">
        <f>SUM(C10:C11)</f>
        <v>11475423396</v>
      </c>
      <c r="D12" s="19">
        <f>SUM(D10:D11)</f>
        <v>6149879816</v>
      </c>
      <c r="E12" s="19">
        <f t="shared" ref="E12:Q12" si="2">SUM(E10:E11)</f>
        <v>1457682260</v>
      </c>
      <c r="F12" s="19">
        <f t="shared" si="2"/>
        <v>763882738</v>
      </c>
      <c r="G12" s="19">
        <f t="shared" si="2"/>
        <v>647197885</v>
      </c>
      <c r="H12" s="19">
        <f t="shared" si="2"/>
        <v>599605671</v>
      </c>
      <c r="I12" s="19">
        <f t="shared" si="2"/>
        <v>453110951</v>
      </c>
      <c r="J12" s="19">
        <f t="shared" si="2"/>
        <v>321970035</v>
      </c>
      <c r="K12" s="19">
        <f t="shared" si="2"/>
        <v>344311282</v>
      </c>
      <c r="L12" s="19">
        <f t="shared" si="2"/>
        <v>391871610</v>
      </c>
      <c r="M12" s="19">
        <f t="shared" si="2"/>
        <v>534568878</v>
      </c>
      <c r="N12" s="19">
        <f t="shared" si="2"/>
        <v>669780432</v>
      </c>
      <c r="O12" s="19">
        <f t="shared" si="2"/>
        <v>670561566</v>
      </c>
      <c r="P12" s="19">
        <f t="shared" si="2"/>
        <v>546219398</v>
      </c>
      <c r="Q12" s="19">
        <f t="shared" si="2"/>
        <v>401419588</v>
      </c>
      <c r="R12" s="19">
        <v>120610107</v>
      </c>
      <c r="S12" s="20" t="s">
        <v>19</v>
      </c>
    </row>
    <row r="13" spans="1:25">
      <c r="A13" s="13" t="s">
        <v>20</v>
      </c>
      <c r="B13" s="14">
        <v>1169823108</v>
      </c>
      <c r="C13" s="14">
        <v>507039910</v>
      </c>
      <c r="D13" s="14">
        <v>439435495</v>
      </c>
      <c r="E13" s="14">
        <v>237167865.99999997</v>
      </c>
      <c r="F13" s="14">
        <v>115772837</v>
      </c>
      <c r="G13" s="14">
        <v>82938078</v>
      </c>
      <c r="H13" s="14">
        <f>87890189+351287</f>
        <v>88241476</v>
      </c>
      <c r="I13" s="14">
        <f>53317525+12039367</f>
        <v>65356892</v>
      </c>
      <c r="J13" s="14">
        <f>28839200+3412490</f>
        <v>32251690</v>
      </c>
      <c r="K13" s="14">
        <f>'[1]بيان الدخل'!$C$12</f>
        <v>21018398</v>
      </c>
      <c r="L13" s="14">
        <v>21402574</v>
      </c>
      <c r="M13" s="14">
        <v>48355200</v>
      </c>
      <c r="N13" s="14">
        <v>54465392</v>
      </c>
      <c r="O13" s="14">
        <v>62297492</v>
      </c>
      <c r="P13" s="14">
        <v>65860052</v>
      </c>
      <c r="Q13" s="14">
        <v>92104981</v>
      </c>
      <c r="R13" s="14" t="s">
        <v>6</v>
      </c>
      <c r="S13" s="17" t="s">
        <v>21</v>
      </c>
    </row>
    <row r="14" spans="1:25">
      <c r="A14" s="18" t="s">
        <v>22</v>
      </c>
      <c r="B14" s="19">
        <f t="shared" ref="B14:G14" si="3">SUM(B12:B13)</f>
        <v>19349133014</v>
      </c>
      <c r="C14" s="19">
        <f t="shared" si="3"/>
        <v>11982463306</v>
      </c>
      <c r="D14" s="19">
        <f t="shared" si="3"/>
        <v>6589315311</v>
      </c>
      <c r="E14" s="19">
        <f t="shared" si="3"/>
        <v>1694850126</v>
      </c>
      <c r="F14" s="19">
        <f t="shared" si="3"/>
        <v>879655575</v>
      </c>
      <c r="G14" s="19">
        <f t="shared" si="3"/>
        <v>730135963</v>
      </c>
      <c r="H14" s="19">
        <f t="shared" ref="H14:R14" si="4">SUM(H12:H13)</f>
        <v>687847147</v>
      </c>
      <c r="I14" s="19">
        <f t="shared" si="4"/>
        <v>518467843</v>
      </c>
      <c r="J14" s="19">
        <f t="shared" si="4"/>
        <v>354221725</v>
      </c>
      <c r="K14" s="19">
        <f t="shared" si="4"/>
        <v>365329680</v>
      </c>
      <c r="L14" s="19">
        <f t="shared" si="4"/>
        <v>413274184</v>
      </c>
      <c r="M14" s="19">
        <f t="shared" si="4"/>
        <v>582924078</v>
      </c>
      <c r="N14" s="19">
        <f t="shared" si="4"/>
        <v>724245824</v>
      </c>
      <c r="O14" s="19">
        <f t="shared" si="4"/>
        <v>732859058</v>
      </c>
      <c r="P14" s="19">
        <f t="shared" si="4"/>
        <v>612079450</v>
      </c>
      <c r="Q14" s="19">
        <f t="shared" si="4"/>
        <v>493524569</v>
      </c>
      <c r="R14" s="19">
        <f t="shared" si="4"/>
        <v>120610107</v>
      </c>
      <c r="S14" s="20" t="s">
        <v>23</v>
      </c>
    </row>
    <row r="15" spans="1: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5"/>
    </row>
    <row r="16" spans="1:25">
      <c r="A16" s="22" t="s">
        <v>24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 t="s">
        <v>25</v>
      </c>
    </row>
    <row r="17" spans="1:19">
      <c r="A17" s="13" t="s">
        <v>26</v>
      </c>
      <c r="B17" s="16">
        <v>-9895866956</v>
      </c>
      <c r="C17" s="16">
        <v>-4487147555</v>
      </c>
      <c r="D17" s="16">
        <v>-2787846709</v>
      </c>
      <c r="E17" s="16">
        <v>-586556699</v>
      </c>
      <c r="F17" s="16">
        <v>-407477703</v>
      </c>
      <c r="G17" s="16">
        <v>-366988351</v>
      </c>
      <c r="H17" s="16">
        <v>-240354166</v>
      </c>
      <c r="I17" s="16">
        <v>-302564172</v>
      </c>
      <c r="J17" s="16">
        <v>-748275575</v>
      </c>
      <c r="K17" s="16">
        <f>'[1]بيان الدخل'!$C$20</f>
        <v>-869295492</v>
      </c>
      <c r="L17" s="16">
        <v>-282645267</v>
      </c>
      <c r="M17" s="16">
        <v>-301963706</v>
      </c>
      <c r="N17" s="16">
        <v>-395688575</v>
      </c>
      <c r="O17" s="16">
        <v>-366065443</v>
      </c>
      <c r="P17" s="16">
        <v>-453975647</v>
      </c>
      <c r="Q17" s="16">
        <v>-201129308</v>
      </c>
      <c r="R17" s="16" t="s">
        <v>6</v>
      </c>
      <c r="S17" s="17" t="s">
        <v>27</v>
      </c>
    </row>
    <row r="18" spans="1:19" ht="18.75">
      <c r="A18" s="13" t="s">
        <v>28</v>
      </c>
      <c r="B18" s="21">
        <v>600011078</v>
      </c>
      <c r="C18" s="21">
        <v>79964657</v>
      </c>
      <c r="D18" s="21">
        <v>51416404</v>
      </c>
      <c r="E18" s="21">
        <v>54971383</v>
      </c>
      <c r="F18" s="21">
        <v>16975248</v>
      </c>
      <c r="G18" s="21">
        <v>69653805</v>
      </c>
      <c r="H18" s="21">
        <v>5124893</v>
      </c>
      <c r="I18" s="21">
        <v>27469458</v>
      </c>
      <c r="J18" s="21">
        <v>555352584</v>
      </c>
      <c r="K18" s="21">
        <f>'[1]بيان الدخل'!$C$21</f>
        <v>656173854</v>
      </c>
      <c r="L18" s="21">
        <v>106152733</v>
      </c>
      <c r="M18" s="21">
        <v>79699714</v>
      </c>
      <c r="N18" s="21">
        <v>105459748</v>
      </c>
      <c r="O18" s="21">
        <v>103600078</v>
      </c>
      <c r="P18" s="21">
        <v>220720794</v>
      </c>
      <c r="Q18" s="21">
        <v>60252146</v>
      </c>
      <c r="R18" s="21" t="s">
        <v>6</v>
      </c>
      <c r="S18" s="17" t="s">
        <v>29</v>
      </c>
    </row>
    <row r="19" spans="1:19">
      <c r="A19" s="18" t="s">
        <v>30</v>
      </c>
      <c r="B19" s="24">
        <f t="shared" ref="B19:R19" si="5">SUM(B17:B18)</f>
        <v>-9295855878</v>
      </c>
      <c r="C19" s="24">
        <f t="shared" si="5"/>
        <v>-4407182898</v>
      </c>
      <c r="D19" s="24">
        <f t="shared" si="5"/>
        <v>-2736430305</v>
      </c>
      <c r="E19" s="24">
        <f t="shared" si="5"/>
        <v>-531585316</v>
      </c>
      <c r="F19" s="24">
        <f t="shared" si="5"/>
        <v>-390502455</v>
      </c>
      <c r="G19" s="24">
        <f t="shared" si="5"/>
        <v>-297334546</v>
      </c>
      <c r="H19" s="24">
        <f t="shared" si="5"/>
        <v>-235229273</v>
      </c>
      <c r="I19" s="24">
        <f t="shared" si="5"/>
        <v>-275094714</v>
      </c>
      <c r="J19" s="24">
        <f t="shared" si="5"/>
        <v>-192922991</v>
      </c>
      <c r="K19" s="24">
        <f t="shared" si="5"/>
        <v>-213121638</v>
      </c>
      <c r="L19" s="24">
        <f t="shared" si="5"/>
        <v>-176492534</v>
      </c>
      <c r="M19" s="24">
        <f t="shared" si="5"/>
        <v>-222263992</v>
      </c>
      <c r="N19" s="24">
        <f t="shared" si="5"/>
        <v>-290228827</v>
      </c>
      <c r="O19" s="24">
        <f t="shared" si="5"/>
        <v>-262465365</v>
      </c>
      <c r="P19" s="24">
        <f t="shared" si="5"/>
        <v>-233254853</v>
      </c>
      <c r="Q19" s="24">
        <f t="shared" si="5"/>
        <v>-140877162</v>
      </c>
      <c r="R19" s="24">
        <f t="shared" si="5"/>
        <v>0</v>
      </c>
      <c r="S19" s="20" t="s">
        <v>31</v>
      </c>
    </row>
    <row r="20" spans="1:19" ht="20.25" customHeight="1">
      <c r="A20" s="13" t="s">
        <v>32</v>
      </c>
      <c r="B20" s="21">
        <v>-886943158</v>
      </c>
      <c r="C20" s="21">
        <v>-559786547</v>
      </c>
      <c r="D20" s="21">
        <v>-669750567</v>
      </c>
      <c r="E20" s="21">
        <v>-215686662</v>
      </c>
      <c r="F20" s="21">
        <v>-9521254</v>
      </c>
      <c r="G20" s="21">
        <v>-128890181</v>
      </c>
      <c r="H20" s="21">
        <v>34953584</v>
      </c>
      <c r="I20" s="21">
        <v>48167417</v>
      </c>
      <c r="J20" s="21">
        <v>154407348</v>
      </c>
      <c r="K20" s="21">
        <f>'[1]بيان الدخل'!$C$23</f>
        <v>-56927042</v>
      </c>
      <c r="L20" s="21">
        <v>-65354555</v>
      </c>
      <c r="M20" s="21">
        <v>-171395825</v>
      </c>
      <c r="N20" s="21">
        <v>-134278497</v>
      </c>
      <c r="O20" s="21">
        <v>-107342912</v>
      </c>
      <c r="P20" s="21">
        <v>-94995782</v>
      </c>
      <c r="Q20" s="21">
        <f>-133128168+68312078</f>
        <v>-64816090</v>
      </c>
      <c r="R20" s="21" t="s">
        <v>6</v>
      </c>
      <c r="S20" s="25" t="s">
        <v>33</v>
      </c>
    </row>
    <row r="21" spans="1:19">
      <c r="A21" s="18" t="s">
        <v>34</v>
      </c>
      <c r="B21" s="24">
        <f t="shared" ref="B21:G21" si="6">SUM(B19:B20)</f>
        <v>-10182799036</v>
      </c>
      <c r="C21" s="24">
        <f t="shared" si="6"/>
        <v>-4966969445</v>
      </c>
      <c r="D21" s="24">
        <f t="shared" si="6"/>
        <v>-3406180872</v>
      </c>
      <c r="E21" s="24">
        <f t="shared" si="6"/>
        <v>-747271978</v>
      </c>
      <c r="F21" s="24">
        <f t="shared" si="6"/>
        <v>-400023709</v>
      </c>
      <c r="G21" s="24">
        <f t="shared" si="6"/>
        <v>-426224727</v>
      </c>
      <c r="H21" s="24">
        <f t="shared" ref="H21:R21" si="7">SUM(H19:H20)</f>
        <v>-200275689</v>
      </c>
      <c r="I21" s="24">
        <f t="shared" si="7"/>
        <v>-226927297</v>
      </c>
      <c r="J21" s="24">
        <f t="shared" si="7"/>
        <v>-38515643</v>
      </c>
      <c r="K21" s="24">
        <f t="shared" si="7"/>
        <v>-270048680</v>
      </c>
      <c r="L21" s="24">
        <f t="shared" si="7"/>
        <v>-241847089</v>
      </c>
      <c r="M21" s="24">
        <f t="shared" si="7"/>
        <v>-393659817</v>
      </c>
      <c r="N21" s="24">
        <f t="shared" si="7"/>
        <v>-424507324</v>
      </c>
      <c r="O21" s="24">
        <f t="shared" si="7"/>
        <v>-369808277</v>
      </c>
      <c r="P21" s="24">
        <f t="shared" si="7"/>
        <v>-328250635</v>
      </c>
      <c r="Q21" s="24">
        <f t="shared" si="7"/>
        <v>-205693252</v>
      </c>
      <c r="R21" s="24">
        <f t="shared" si="7"/>
        <v>0</v>
      </c>
      <c r="S21" s="20" t="s">
        <v>35</v>
      </c>
    </row>
    <row r="22" spans="1:19">
      <c r="A22" s="13" t="s">
        <v>36</v>
      </c>
      <c r="B22" s="16">
        <v>-1017033637</v>
      </c>
      <c r="C22" s="16">
        <v>-772319684</v>
      </c>
      <c r="D22" s="16">
        <v>-816709530</v>
      </c>
      <c r="E22" s="16">
        <v>-286975827</v>
      </c>
      <c r="F22" s="16">
        <v>-151274319</v>
      </c>
      <c r="G22" s="16">
        <v>-110647365</v>
      </c>
      <c r="H22" s="16">
        <f>-58421317-12968261-6617993-2945216</f>
        <v>-80952787</v>
      </c>
      <c r="I22" s="16">
        <f>-35969839-6602693-4631065-2050420</f>
        <v>-49254017</v>
      </c>
      <c r="J22" s="16">
        <f>-24921567-3560752-3302776-2049480</f>
        <v>-33834575</v>
      </c>
      <c r="K22" s="16">
        <f>'[1]بيان الدخل'!$C$25</f>
        <v>-24043474</v>
      </c>
      <c r="L22" s="16">
        <v>-20992075</v>
      </c>
      <c r="M22" s="16">
        <v>-36510572</v>
      </c>
      <c r="N22" s="16">
        <v>-44043991</v>
      </c>
      <c r="O22" s="16">
        <v>-71566572</v>
      </c>
      <c r="P22" s="16">
        <v>-63887952</v>
      </c>
      <c r="Q22" s="16">
        <v>-81018516</v>
      </c>
      <c r="R22" s="16">
        <v>0</v>
      </c>
      <c r="S22" s="17" t="s">
        <v>37</v>
      </c>
    </row>
    <row r="23" spans="1:19">
      <c r="A23" s="18" t="s">
        <v>38</v>
      </c>
      <c r="B23" s="24">
        <f>SUM(B22:B22)+B21</f>
        <v>-11199832673</v>
      </c>
      <c r="C23" s="24">
        <f>SUM(C22:C22)+C21</f>
        <v>-5739289129</v>
      </c>
      <c r="D23" s="24">
        <f>SUM(D22:D22)+D21</f>
        <v>-4222890402</v>
      </c>
      <c r="E23" s="24">
        <f t="shared" ref="E23" si="8">SUM(E22:E22)+E21</f>
        <v>-1034247805</v>
      </c>
      <c r="F23" s="24">
        <f t="shared" ref="F23:R23" si="9">SUM(F22:F22)+F21</f>
        <v>-551298028</v>
      </c>
      <c r="G23" s="24">
        <f t="shared" si="9"/>
        <v>-536872092</v>
      </c>
      <c r="H23" s="24">
        <f t="shared" si="9"/>
        <v>-281228476</v>
      </c>
      <c r="I23" s="24">
        <f t="shared" si="9"/>
        <v>-276181314</v>
      </c>
      <c r="J23" s="24">
        <f t="shared" si="9"/>
        <v>-72350218</v>
      </c>
      <c r="K23" s="24">
        <f t="shared" si="9"/>
        <v>-294092154</v>
      </c>
      <c r="L23" s="24">
        <f t="shared" si="9"/>
        <v>-262839164</v>
      </c>
      <c r="M23" s="24">
        <f t="shared" si="9"/>
        <v>-430170389</v>
      </c>
      <c r="N23" s="24">
        <f t="shared" si="9"/>
        <v>-468551315</v>
      </c>
      <c r="O23" s="24">
        <f t="shared" si="9"/>
        <v>-441374849</v>
      </c>
      <c r="P23" s="24">
        <f t="shared" si="9"/>
        <v>-392138587</v>
      </c>
      <c r="Q23" s="24">
        <f t="shared" si="9"/>
        <v>-286711768</v>
      </c>
      <c r="R23" s="24">
        <f t="shared" si="9"/>
        <v>0</v>
      </c>
      <c r="S23" s="26" t="s">
        <v>39</v>
      </c>
    </row>
    <row r="24" spans="1:19">
      <c r="A24" s="18" t="s">
        <v>40</v>
      </c>
      <c r="B24" s="24">
        <f>B14+B23</f>
        <v>8149300341</v>
      </c>
      <c r="C24" s="24">
        <f>C14+C23</f>
        <v>6243174177</v>
      </c>
      <c r="D24" s="24">
        <f>D14+D23</f>
        <v>2366424909</v>
      </c>
      <c r="E24" s="24">
        <f>E14+E23</f>
        <v>660602321</v>
      </c>
      <c r="F24" s="24">
        <f t="shared" ref="F24:R24" si="10">F14+F23</f>
        <v>328357547</v>
      </c>
      <c r="G24" s="24">
        <f t="shared" si="10"/>
        <v>193263871</v>
      </c>
      <c r="H24" s="24">
        <f t="shared" si="10"/>
        <v>406618671</v>
      </c>
      <c r="I24" s="24">
        <f t="shared" si="10"/>
        <v>242286529</v>
      </c>
      <c r="J24" s="24">
        <f t="shared" si="10"/>
        <v>281871507</v>
      </c>
      <c r="K24" s="24">
        <f t="shared" si="10"/>
        <v>71237526</v>
      </c>
      <c r="L24" s="24">
        <f t="shared" si="10"/>
        <v>150435020</v>
      </c>
      <c r="M24" s="24">
        <f t="shared" si="10"/>
        <v>152753689</v>
      </c>
      <c r="N24" s="24">
        <f t="shared" si="10"/>
        <v>255694509</v>
      </c>
      <c r="O24" s="24">
        <f t="shared" si="10"/>
        <v>291484209</v>
      </c>
      <c r="P24" s="24">
        <f t="shared" si="10"/>
        <v>219940863</v>
      </c>
      <c r="Q24" s="24">
        <f t="shared" si="10"/>
        <v>206812801</v>
      </c>
      <c r="R24" s="24">
        <f t="shared" si="10"/>
        <v>120610107</v>
      </c>
      <c r="S24" s="26" t="s">
        <v>41</v>
      </c>
    </row>
    <row r="25" spans="1:19">
      <c r="A25" s="13" t="s">
        <v>42</v>
      </c>
      <c r="B25" s="14">
        <v>625051075</v>
      </c>
      <c r="C25" s="14">
        <v>656742292</v>
      </c>
      <c r="D25" s="14">
        <v>196676869</v>
      </c>
      <c r="E25" s="14">
        <v>167656253</v>
      </c>
      <c r="F25" s="14">
        <v>148186056</v>
      </c>
      <c r="G25" s="14">
        <v>184996871</v>
      </c>
      <c r="H25" s="14">
        <v>197330715</v>
      </c>
      <c r="I25" s="14">
        <v>134673757</v>
      </c>
      <c r="J25" s="14">
        <v>137969421</v>
      </c>
      <c r="K25" s="14">
        <f>'[1]بيان الدخل'!$C$13</f>
        <v>168040604</v>
      </c>
      <c r="L25" s="14">
        <v>159222421</v>
      </c>
      <c r="M25" s="14">
        <v>127939182</v>
      </c>
      <c r="N25" s="14">
        <v>116705668</v>
      </c>
      <c r="O25" s="14">
        <v>94980849</v>
      </c>
      <c r="P25" s="14">
        <v>86786907</v>
      </c>
      <c r="Q25" s="14">
        <v>72044029</v>
      </c>
      <c r="R25" s="14">
        <v>67090110</v>
      </c>
      <c r="S25" s="17" t="s">
        <v>43</v>
      </c>
    </row>
    <row r="26" spans="1:19">
      <c r="A26" s="13" t="s">
        <v>44</v>
      </c>
      <c r="B26" s="16">
        <v>29681034719</v>
      </c>
      <c r="C26" s="16">
        <v>1395041412</v>
      </c>
      <c r="D26" s="16">
        <v>3756965761</v>
      </c>
      <c r="E26" s="16">
        <v>2516636038</v>
      </c>
      <c r="F26" s="16">
        <v>-8138847</v>
      </c>
      <c r="G26" s="16">
        <v>-13795332</v>
      </c>
      <c r="H26" s="16">
        <v>-188047135</v>
      </c>
      <c r="I26" s="16">
        <v>544046384</v>
      </c>
      <c r="J26" s="16">
        <v>326725315</v>
      </c>
      <c r="K26" s="16">
        <f>'[1]بيان الدخل'!$C$14</f>
        <v>28433887</v>
      </c>
      <c r="L26" s="16">
        <v>7518997</v>
      </c>
      <c r="M26" s="16" t="s">
        <v>6</v>
      </c>
      <c r="N26" s="16" t="s">
        <v>6</v>
      </c>
      <c r="O26" s="16" t="s">
        <v>6</v>
      </c>
      <c r="P26" s="16" t="s">
        <v>6</v>
      </c>
      <c r="Q26" s="16" t="s">
        <v>6</v>
      </c>
      <c r="R26" s="16" t="s">
        <v>6</v>
      </c>
      <c r="S26" s="17" t="s">
        <v>45</v>
      </c>
    </row>
    <row r="27" spans="1:19">
      <c r="A27" s="13" t="s">
        <v>46</v>
      </c>
      <c r="B27" s="16">
        <v>1502501</v>
      </c>
      <c r="C27" s="16">
        <v>59850000</v>
      </c>
      <c r="D27" s="16">
        <v>29500000</v>
      </c>
      <c r="E27" s="16">
        <v>7590000</v>
      </c>
      <c r="F27" s="16">
        <v>100754</v>
      </c>
      <c r="G27" s="27">
        <v>630521810</v>
      </c>
      <c r="H27" s="27">
        <v>13515250</v>
      </c>
      <c r="I27" s="27">
        <v>229217</v>
      </c>
      <c r="J27" s="27">
        <v>912783</v>
      </c>
      <c r="K27" s="27">
        <f>'[1]بيان الدخل'!$C$15</f>
        <v>2550000</v>
      </c>
      <c r="L27" s="27" t="s">
        <v>6</v>
      </c>
      <c r="M27" s="27">
        <v>-608142</v>
      </c>
      <c r="N27" s="27">
        <v>-2783</v>
      </c>
      <c r="O27" s="27">
        <v>0</v>
      </c>
      <c r="P27" s="27">
        <v>-23040</v>
      </c>
      <c r="Q27" s="27" t="s">
        <v>6</v>
      </c>
      <c r="R27" s="27">
        <v>0</v>
      </c>
      <c r="S27" s="17" t="s">
        <v>47</v>
      </c>
    </row>
    <row r="28" spans="1:19">
      <c r="A28" s="13" t="s">
        <v>48</v>
      </c>
      <c r="B28" s="16">
        <v>1916767</v>
      </c>
      <c r="C28" s="16">
        <v>261927</v>
      </c>
      <c r="D28" s="16">
        <v>737</v>
      </c>
      <c r="E28" s="16"/>
      <c r="F28" s="16">
        <v>25000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17"/>
    </row>
    <row r="29" spans="1:19">
      <c r="A29" s="13" t="s">
        <v>49</v>
      </c>
      <c r="B29" s="27"/>
      <c r="C29" s="27"/>
      <c r="D29" s="27"/>
      <c r="E29" s="27"/>
      <c r="F29" s="27"/>
      <c r="G29" s="27">
        <v>17250000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17"/>
    </row>
    <row r="30" spans="1:19">
      <c r="A30" s="13" t="s">
        <v>50</v>
      </c>
      <c r="B30" s="16">
        <v>4287685</v>
      </c>
      <c r="C30" s="16">
        <v>5538</v>
      </c>
      <c r="D30" s="16">
        <v>191528</v>
      </c>
      <c r="E30" s="16">
        <v>906643</v>
      </c>
      <c r="F30" s="16">
        <v>36245</v>
      </c>
      <c r="G30" s="16">
        <v>5112546</v>
      </c>
      <c r="H30" s="16">
        <v>9660537</v>
      </c>
      <c r="I30" s="16">
        <v>7691150</v>
      </c>
      <c r="J30" s="16">
        <v>4900051</v>
      </c>
      <c r="K30" s="16">
        <f>'[1]بيان الدخل'!$C$16</f>
        <v>4843618</v>
      </c>
      <c r="L30" s="16">
        <v>4053124</v>
      </c>
      <c r="M30" s="16">
        <v>1048631</v>
      </c>
      <c r="N30" s="16">
        <v>3882243</v>
      </c>
      <c r="O30" s="16">
        <v>4707871</v>
      </c>
      <c r="P30" s="16">
        <v>11998290</v>
      </c>
      <c r="Q30" s="16">
        <v>1835987</v>
      </c>
      <c r="R30" s="16">
        <v>34822</v>
      </c>
      <c r="S30" s="17" t="s">
        <v>51</v>
      </c>
    </row>
    <row r="31" spans="1:19">
      <c r="A31" s="13" t="s">
        <v>52</v>
      </c>
      <c r="B31" s="16">
        <v>-2420832079</v>
      </c>
      <c r="C31" s="16">
        <v>-1155923866</v>
      </c>
      <c r="D31" s="16">
        <v>-419244585</v>
      </c>
      <c r="E31" s="16">
        <v>-294088727</v>
      </c>
      <c r="F31" s="16">
        <v>-218268007</v>
      </c>
      <c r="G31" s="16">
        <v>-197052272</v>
      </c>
      <c r="H31" s="16">
        <v>-159315218</v>
      </c>
      <c r="I31" s="16">
        <v>-114647626</v>
      </c>
      <c r="J31" s="16">
        <v>-98946496</v>
      </c>
      <c r="K31" s="16">
        <f>'[1]بيان الدخل'!$C$27</f>
        <v>-81931747</v>
      </c>
      <c r="L31" s="16">
        <v>-87707376</v>
      </c>
      <c r="M31" s="16">
        <v>-108198047</v>
      </c>
      <c r="N31" s="16">
        <v>-116230965</v>
      </c>
      <c r="O31" s="16">
        <v>-95825509</v>
      </c>
      <c r="P31" s="16">
        <v>-89417834</v>
      </c>
      <c r="Q31" s="16">
        <v>-69164501</v>
      </c>
      <c r="R31" s="16" t="s">
        <v>6</v>
      </c>
      <c r="S31" s="17" t="s">
        <v>53</v>
      </c>
    </row>
    <row r="32" spans="1:19">
      <c r="A32" s="13" t="s">
        <v>54</v>
      </c>
      <c r="B32" s="16">
        <v>-1438339606</v>
      </c>
      <c r="C32" s="16">
        <v>-741428086</v>
      </c>
      <c r="D32" s="16">
        <v>-363784412</v>
      </c>
      <c r="E32" s="16">
        <v>-169686572</v>
      </c>
      <c r="F32" s="16">
        <v>-136284250</v>
      </c>
      <c r="G32" s="16">
        <v>-131135438</v>
      </c>
      <c r="H32" s="16">
        <v>-129326396</v>
      </c>
      <c r="I32" s="16">
        <v>-120679234</v>
      </c>
      <c r="J32" s="16">
        <v>-95887459</v>
      </c>
      <c r="K32" s="16">
        <f>'[1]بيان الدخل'!$C$28</f>
        <v>-67143391</v>
      </c>
      <c r="L32" s="16">
        <v>-83474364</v>
      </c>
      <c r="M32" s="16">
        <v>-59462482</v>
      </c>
      <c r="N32" s="16">
        <v>-70045916</v>
      </c>
      <c r="O32" s="16">
        <v>-84388359</v>
      </c>
      <c r="P32" s="16">
        <v>-93722464</v>
      </c>
      <c r="Q32" s="16">
        <v>-77425470</v>
      </c>
      <c r="R32" s="16">
        <v>-103829288</v>
      </c>
      <c r="S32" s="17" t="s">
        <v>55</v>
      </c>
    </row>
    <row r="33" spans="1:19">
      <c r="A33" s="13" t="s">
        <v>56</v>
      </c>
      <c r="B33" s="16">
        <v>-156872608</v>
      </c>
      <c r="C33" s="16">
        <v>-115415133</v>
      </c>
      <c r="D33" s="16">
        <v>-66822733</v>
      </c>
      <c r="E33" s="16">
        <v>-63527021</v>
      </c>
      <c r="F33" s="16">
        <v>-51719624</v>
      </c>
      <c r="G33" s="16">
        <v>-39672852</v>
      </c>
      <c r="H33" s="16">
        <v>-35613061</v>
      </c>
      <c r="I33" s="16">
        <v>-33332905</v>
      </c>
      <c r="J33" s="16">
        <v>-9695441</v>
      </c>
      <c r="K33" s="16">
        <f>'[1]بيان الدخل'!$C$29</f>
        <v>-8609973</v>
      </c>
      <c r="L33" s="16">
        <v>-10100762</v>
      </c>
      <c r="M33" s="16">
        <v>-18089778</v>
      </c>
      <c r="N33" s="16">
        <v>-22106357</v>
      </c>
      <c r="O33" s="16">
        <v>-19341436</v>
      </c>
      <c r="P33" s="16">
        <v>-19296969</v>
      </c>
      <c r="Q33" s="16">
        <v>-15841031</v>
      </c>
      <c r="R33" s="16" t="s">
        <v>6</v>
      </c>
      <c r="S33" s="17" t="s">
        <v>57</v>
      </c>
    </row>
    <row r="34" spans="1:19">
      <c r="A34" s="13" t="s">
        <v>58</v>
      </c>
      <c r="B34" s="16"/>
      <c r="C34" s="16"/>
      <c r="D34" s="16">
        <v>0</v>
      </c>
      <c r="E34" s="16"/>
      <c r="F34" s="16">
        <v>0</v>
      </c>
      <c r="G34" s="16"/>
      <c r="H34" s="16">
        <v>-4761765</v>
      </c>
      <c r="I34" s="16">
        <v>0</v>
      </c>
      <c r="J34" s="16">
        <v>0</v>
      </c>
      <c r="K34" s="16" t="s">
        <v>6</v>
      </c>
      <c r="L34" s="16">
        <v>-22000000</v>
      </c>
      <c r="M34" s="16">
        <v>-5000000</v>
      </c>
      <c r="N34" s="16" t="s">
        <v>6</v>
      </c>
      <c r="O34" s="16">
        <v>-10000000</v>
      </c>
      <c r="P34" s="16" t="s">
        <v>6</v>
      </c>
      <c r="Q34" s="16">
        <v>-9176288</v>
      </c>
      <c r="R34" s="16" t="s">
        <v>6</v>
      </c>
      <c r="S34" s="17" t="s">
        <v>59</v>
      </c>
    </row>
    <row r="35" spans="1:19">
      <c r="A35" s="13" t="s">
        <v>60</v>
      </c>
      <c r="B35" s="28"/>
      <c r="C35" s="28"/>
      <c r="D35" s="28"/>
      <c r="E35" s="28"/>
      <c r="F35" s="28">
        <v>0</v>
      </c>
      <c r="G35" s="28"/>
      <c r="H35" s="28">
        <v>0</v>
      </c>
      <c r="I35" s="28">
        <v>0</v>
      </c>
      <c r="J35" s="28">
        <v>0</v>
      </c>
      <c r="K35" s="28" t="s">
        <v>6</v>
      </c>
      <c r="L35" s="28" t="s">
        <v>6</v>
      </c>
      <c r="M35" s="28" t="s">
        <v>6</v>
      </c>
      <c r="N35" s="28" t="s">
        <v>6</v>
      </c>
      <c r="O35" s="28" t="s">
        <v>6</v>
      </c>
      <c r="P35" s="28" t="s">
        <v>6</v>
      </c>
      <c r="Q35" s="28">
        <v>-1800000</v>
      </c>
      <c r="R35" s="28" t="s">
        <v>6</v>
      </c>
      <c r="S35" s="29" t="s">
        <v>61</v>
      </c>
    </row>
    <row r="36" spans="1:19">
      <c r="A36" s="13" t="s">
        <v>62</v>
      </c>
      <c r="B36" s="16"/>
      <c r="C36" s="16"/>
      <c r="D36" s="16">
        <v>-26022709</v>
      </c>
      <c r="E36" s="16">
        <v>-4643455</v>
      </c>
      <c r="F36" s="16"/>
      <c r="G36" s="16">
        <v>-1610234</v>
      </c>
      <c r="H36" s="16">
        <v>-3885000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29"/>
    </row>
    <row r="37" spans="1:19">
      <c r="A37" s="13" t="s">
        <v>63</v>
      </c>
      <c r="B37" s="16"/>
      <c r="C37" s="16"/>
      <c r="D37" s="16">
        <v>0</v>
      </c>
      <c r="E37" s="16">
        <v>-4432650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9"/>
    </row>
    <row r="38" spans="1:19">
      <c r="A38" s="13" t="s">
        <v>64</v>
      </c>
      <c r="B38" s="16"/>
      <c r="C38" s="16"/>
      <c r="D38" s="16">
        <v>32075773</v>
      </c>
      <c r="E38" s="16">
        <v>-339383</v>
      </c>
      <c r="F38" s="16"/>
      <c r="G38" s="16">
        <v>115316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9"/>
    </row>
    <row r="39" spans="1:19">
      <c r="A39" s="13" t="s">
        <v>65</v>
      </c>
      <c r="B39" s="16">
        <v>-53158909</v>
      </c>
      <c r="C39" s="16">
        <v>-15474332</v>
      </c>
      <c r="D39" s="16">
        <v>-9319122</v>
      </c>
      <c r="E39" s="16">
        <v>-5842594</v>
      </c>
      <c r="F39" s="16">
        <v>-4463667</v>
      </c>
      <c r="G39" s="16">
        <v>-10212349</v>
      </c>
      <c r="H39" s="16">
        <v>-5030440</v>
      </c>
      <c r="I39" s="16">
        <f>-9600408</f>
        <v>-9600408</v>
      </c>
      <c r="J39" s="16">
        <v>-6131434</v>
      </c>
      <c r="K39" s="16">
        <f>'[1]بيان الدخل'!$C$31</f>
        <v>-3513715</v>
      </c>
      <c r="L39" s="16">
        <v>-3949313</v>
      </c>
      <c r="M39" s="16">
        <v>-3030435</v>
      </c>
      <c r="N39" s="16">
        <v>-2536006</v>
      </c>
      <c r="O39" s="16">
        <v>-3026624</v>
      </c>
      <c r="P39" s="16">
        <v>-602714</v>
      </c>
      <c r="Q39" s="16">
        <v>-942187</v>
      </c>
      <c r="R39" s="16" t="s">
        <v>6</v>
      </c>
      <c r="S39" s="17" t="s">
        <v>66</v>
      </c>
    </row>
    <row r="40" spans="1:19">
      <c r="A40" s="13" t="s">
        <v>67</v>
      </c>
      <c r="B40" s="16">
        <v>-857</v>
      </c>
      <c r="C40" s="16">
        <v>-233425</v>
      </c>
      <c r="D40" s="16">
        <v>-1192272441</v>
      </c>
      <c r="E40" s="16">
        <v>25843732</v>
      </c>
      <c r="F40" s="16">
        <v>1685135</v>
      </c>
      <c r="G40" s="16">
        <v>8407429</v>
      </c>
      <c r="H40" s="16">
        <v>-251821</v>
      </c>
      <c r="I40" s="16">
        <v>3856844</v>
      </c>
      <c r="J40" s="16">
        <v>-58685531</v>
      </c>
      <c r="K40" s="16">
        <f>'[1]بيان الدخل'!$C$32</f>
        <v>-13460542</v>
      </c>
      <c r="L40" s="16">
        <v>-6220555</v>
      </c>
      <c r="M40" s="16">
        <v>33609652</v>
      </c>
      <c r="N40" s="16">
        <v>12320110</v>
      </c>
      <c r="O40" s="16">
        <v>162803</v>
      </c>
      <c r="P40" s="16">
        <v>-744034</v>
      </c>
      <c r="Q40" s="16">
        <v>1714504</v>
      </c>
      <c r="R40" s="16">
        <v>-2853560</v>
      </c>
      <c r="S40" s="17" t="s">
        <v>68</v>
      </c>
    </row>
    <row r="41" spans="1:19" s="30" customFormat="1">
      <c r="A41" s="18" t="s">
        <v>69</v>
      </c>
      <c r="B41" s="24">
        <f>SUM(B25:B40)</f>
        <v>26244588688</v>
      </c>
      <c r="C41" s="24">
        <f>SUM(C25:C40)</f>
        <v>83426327</v>
      </c>
      <c r="D41" s="24">
        <f>SUM(D25:D40)</f>
        <v>1937944666</v>
      </c>
      <c r="E41" s="24">
        <f t="shared" ref="E41:R41" si="11">SUM(E25:E40)</f>
        <v>2176072264</v>
      </c>
      <c r="F41" s="24">
        <f t="shared" si="11"/>
        <v>-268841205</v>
      </c>
      <c r="G41" s="24">
        <f t="shared" si="11"/>
        <v>452925495</v>
      </c>
      <c r="H41" s="24">
        <f t="shared" si="11"/>
        <v>-305724334</v>
      </c>
      <c r="I41" s="24">
        <f t="shared" si="11"/>
        <v>412237179</v>
      </c>
      <c r="J41" s="24">
        <f t="shared" si="11"/>
        <v>201161209</v>
      </c>
      <c r="K41" s="24">
        <f t="shared" si="11"/>
        <v>29208741</v>
      </c>
      <c r="L41" s="24">
        <f t="shared" si="11"/>
        <v>-42657828</v>
      </c>
      <c r="M41" s="24">
        <f t="shared" si="11"/>
        <v>-31791419</v>
      </c>
      <c r="N41" s="24">
        <f t="shared" si="11"/>
        <v>-78014006</v>
      </c>
      <c r="O41" s="24">
        <f t="shared" si="11"/>
        <v>-112730405</v>
      </c>
      <c r="P41" s="24">
        <f t="shared" si="11"/>
        <v>-105021858</v>
      </c>
      <c r="Q41" s="24">
        <f t="shared" si="11"/>
        <v>-98754957</v>
      </c>
      <c r="R41" s="24">
        <f t="shared" si="11"/>
        <v>-39557916</v>
      </c>
      <c r="S41" s="26" t="s">
        <v>70</v>
      </c>
    </row>
    <row r="42" spans="1:19" s="30" customForma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2"/>
    </row>
    <row r="43" spans="1:19">
      <c r="A43" s="18" t="s">
        <v>71</v>
      </c>
      <c r="B43" s="19">
        <f t="shared" ref="B43:R43" si="12">B41+B24</f>
        <v>34393889029</v>
      </c>
      <c r="C43" s="19">
        <f t="shared" si="12"/>
        <v>6326600504</v>
      </c>
      <c r="D43" s="19">
        <f t="shared" si="12"/>
        <v>4304369575</v>
      </c>
      <c r="E43" s="19">
        <f t="shared" si="12"/>
        <v>2836674585</v>
      </c>
      <c r="F43" s="19">
        <f t="shared" si="12"/>
        <v>59516342</v>
      </c>
      <c r="G43" s="19">
        <f t="shared" si="12"/>
        <v>646189366</v>
      </c>
      <c r="H43" s="19">
        <f t="shared" si="12"/>
        <v>100894337</v>
      </c>
      <c r="I43" s="19">
        <f t="shared" si="12"/>
        <v>654523708</v>
      </c>
      <c r="J43" s="19">
        <f t="shared" si="12"/>
        <v>483032716</v>
      </c>
      <c r="K43" s="19">
        <f t="shared" si="12"/>
        <v>100446267</v>
      </c>
      <c r="L43" s="19">
        <f t="shared" si="12"/>
        <v>107777192</v>
      </c>
      <c r="M43" s="19">
        <f t="shared" si="12"/>
        <v>120962270</v>
      </c>
      <c r="N43" s="19">
        <f t="shared" si="12"/>
        <v>177680503</v>
      </c>
      <c r="O43" s="19">
        <f t="shared" si="12"/>
        <v>178753804</v>
      </c>
      <c r="P43" s="19">
        <f t="shared" si="12"/>
        <v>114919005</v>
      </c>
      <c r="Q43" s="19">
        <f t="shared" si="12"/>
        <v>108057844</v>
      </c>
      <c r="R43" s="19">
        <f t="shared" si="12"/>
        <v>81052191</v>
      </c>
      <c r="S43" s="26" t="s">
        <v>72</v>
      </c>
    </row>
    <row r="44" spans="1:19" ht="18.75">
      <c r="A44" s="13" t="s">
        <v>73</v>
      </c>
      <c r="B44" s="21">
        <v>-779457800</v>
      </c>
      <c r="C44" s="21">
        <v>-820692400</v>
      </c>
      <c r="D44" s="21">
        <v>-117913400</v>
      </c>
      <c r="E44" s="21">
        <v>-101434300</v>
      </c>
      <c r="F44" s="21">
        <v>-8947400</v>
      </c>
      <c r="G44" s="21">
        <v>-4288900</v>
      </c>
      <c r="H44" s="21">
        <v>-50857400</v>
      </c>
      <c r="I44" s="21">
        <v>-17384850</v>
      </c>
      <c r="J44" s="21">
        <v>-25244100</v>
      </c>
      <c r="K44" s="21">
        <f>'[1]بيان الدخل'!$C$38</f>
        <v>-11994150</v>
      </c>
      <c r="L44" s="21">
        <v>-23871750</v>
      </c>
      <c r="M44" s="21">
        <v>-16102000</v>
      </c>
      <c r="N44" s="21">
        <v>-25315000</v>
      </c>
      <c r="O44" s="21">
        <v>-28137000</v>
      </c>
      <c r="P44" s="21">
        <v>-15704000</v>
      </c>
      <c r="Q44" s="21">
        <v>-18204599</v>
      </c>
      <c r="R44" s="21">
        <v>-13022741</v>
      </c>
      <c r="S44" s="17" t="s">
        <v>74</v>
      </c>
    </row>
    <row r="45" spans="1:19">
      <c r="A45" s="18" t="s">
        <v>75</v>
      </c>
      <c r="B45" s="19">
        <f>SUM(B43:B44)</f>
        <v>33614431229</v>
      </c>
      <c r="C45" s="19">
        <f>SUM(C43:C44)</f>
        <v>5505908104</v>
      </c>
      <c r="D45" s="19">
        <f>SUM(D43:D44)</f>
        <v>4186456175</v>
      </c>
      <c r="E45" s="19">
        <f>SUM(E43:E44)</f>
        <v>2735240285</v>
      </c>
      <c r="F45" s="19">
        <f>SUM(F43:F44)</f>
        <v>50568942</v>
      </c>
      <c r="G45" s="19">
        <f t="shared" ref="G45:J45" si="13">SUM(G43:G44)</f>
        <v>641900466</v>
      </c>
      <c r="H45" s="19">
        <f t="shared" si="13"/>
        <v>50036937</v>
      </c>
      <c r="I45" s="19">
        <f t="shared" si="13"/>
        <v>637138858</v>
      </c>
      <c r="J45" s="19">
        <f t="shared" si="13"/>
        <v>457788616</v>
      </c>
      <c r="K45" s="19">
        <f>SUM(K43:K44)</f>
        <v>88452117</v>
      </c>
      <c r="L45" s="19">
        <f>SUM(L43:L44)</f>
        <v>83905442</v>
      </c>
      <c r="M45" s="19">
        <f>SUM(M43:M44)</f>
        <v>104860270</v>
      </c>
      <c r="N45" s="19">
        <f t="shared" ref="N45:R45" si="14">SUM(N43:N44)</f>
        <v>152365503</v>
      </c>
      <c r="O45" s="19">
        <f t="shared" si="14"/>
        <v>150616804</v>
      </c>
      <c r="P45" s="19">
        <f t="shared" si="14"/>
        <v>99215005</v>
      </c>
      <c r="Q45" s="19">
        <f t="shared" si="14"/>
        <v>89853245</v>
      </c>
      <c r="R45" s="19">
        <f t="shared" si="14"/>
        <v>68029450</v>
      </c>
      <c r="S45" s="26" t="s">
        <v>76</v>
      </c>
    </row>
    <row r="46" spans="1:19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5"/>
    </row>
    <row r="47" spans="1:19">
      <c r="A47" s="18" t="s">
        <v>77</v>
      </c>
      <c r="B47" s="19">
        <f>SUM(B45:B46)</f>
        <v>33614431229</v>
      </c>
      <c r="C47" s="19">
        <f>SUM(C45:C46)</f>
        <v>5505908104</v>
      </c>
      <c r="D47" s="19">
        <f>SUM(D45:D46)</f>
        <v>4186456175</v>
      </c>
      <c r="E47" s="19">
        <f>SUM(E45:E46)</f>
        <v>2735240285</v>
      </c>
      <c r="F47" s="19">
        <f>SUM(F45:F46)</f>
        <v>50568942</v>
      </c>
      <c r="G47" s="19">
        <f t="shared" ref="G47:J47" si="15">SUM(G45:G46)</f>
        <v>641900466</v>
      </c>
      <c r="H47" s="19">
        <f t="shared" si="15"/>
        <v>50036937</v>
      </c>
      <c r="I47" s="19">
        <f t="shared" si="15"/>
        <v>637138858</v>
      </c>
      <c r="J47" s="19">
        <f t="shared" si="15"/>
        <v>457788616</v>
      </c>
      <c r="K47" s="19">
        <f>SUM(K45:K46)</f>
        <v>88452117</v>
      </c>
      <c r="L47" s="19">
        <f>SUM(L45:L46)</f>
        <v>83905442</v>
      </c>
      <c r="M47" s="19">
        <f t="shared" ref="M47:R47" si="16">SUM(M45:M46)</f>
        <v>104860270</v>
      </c>
      <c r="N47" s="19">
        <f t="shared" si="16"/>
        <v>152365503</v>
      </c>
      <c r="O47" s="19">
        <f t="shared" si="16"/>
        <v>150616804</v>
      </c>
      <c r="P47" s="19">
        <f t="shared" si="16"/>
        <v>99215005</v>
      </c>
      <c r="Q47" s="19">
        <f t="shared" si="16"/>
        <v>89853245</v>
      </c>
      <c r="R47" s="19">
        <f t="shared" si="16"/>
        <v>68029450</v>
      </c>
      <c r="S47" s="26" t="s">
        <v>78</v>
      </c>
    </row>
    <row r="48" spans="1:19">
      <c r="A48" s="13" t="s">
        <v>79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4"/>
    </row>
    <row r="49" spans="1:20">
      <c r="A49" s="13" t="s">
        <v>80</v>
      </c>
      <c r="B49" s="16">
        <v>7122093946</v>
      </c>
      <c r="C49" s="16">
        <v>3652918053</v>
      </c>
      <c r="D49" s="16">
        <v>372586303</v>
      </c>
      <c r="E49" s="16">
        <v>81617592</v>
      </c>
      <c r="F49" s="16">
        <v>-31407592</v>
      </c>
      <c r="G49" s="16">
        <v>-10590709</v>
      </c>
      <c r="H49" s="16">
        <v>1980061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34"/>
    </row>
    <row r="50" spans="1:20">
      <c r="A50" s="18" t="s">
        <v>81</v>
      </c>
      <c r="B50" s="19">
        <f>B49+B47</f>
        <v>40736525175</v>
      </c>
      <c r="C50" s="19">
        <f>C49+C47</f>
        <v>9158826157</v>
      </c>
      <c r="D50" s="19">
        <f>D49+D47</f>
        <v>4559042478</v>
      </c>
      <c r="E50" s="19">
        <f>E49+E47</f>
        <v>2816857877</v>
      </c>
      <c r="F50" s="19">
        <f>F49+F47</f>
        <v>19161350</v>
      </c>
      <c r="G50" s="19">
        <f t="shared" ref="G50" si="17">G49+G47</f>
        <v>631309757</v>
      </c>
      <c r="H50" s="19">
        <f>H49+H47</f>
        <v>52016998</v>
      </c>
      <c r="I50" s="19">
        <f t="shared" ref="I50:R50" si="18">I49+I47</f>
        <v>637138858</v>
      </c>
      <c r="J50" s="19">
        <f t="shared" si="18"/>
        <v>457788616</v>
      </c>
      <c r="K50" s="19">
        <f t="shared" si="18"/>
        <v>88452117</v>
      </c>
      <c r="L50" s="19">
        <f t="shared" si="18"/>
        <v>83905442</v>
      </c>
      <c r="M50" s="19">
        <f t="shared" si="18"/>
        <v>104860270</v>
      </c>
      <c r="N50" s="19">
        <f t="shared" si="18"/>
        <v>152365503</v>
      </c>
      <c r="O50" s="19">
        <f t="shared" si="18"/>
        <v>150616804</v>
      </c>
      <c r="P50" s="19">
        <f t="shared" si="18"/>
        <v>99215005</v>
      </c>
      <c r="Q50" s="19">
        <f t="shared" si="18"/>
        <v>89853245</v>
      </c>
      <c r="R50" s="19">
        <f t="shared" si="18"/>
        <v>68029450</v>
      </c>
      <c r="S50" s="34"/>
    </row>
    <row r="51" spans="1:20">
      <c r="A51" s="35" t="s">
        <v>82</v>
      </c>
      <c r="B51" s="36">
        <f>B47/'[2]قائمة المركز المالي'!B53</f>
        <v>533.56240046031746</v>
      </c>
      <c r="C51" s="36">
        <f>C47/27000000</f>
        <v>203.92252237037036</v>
      </c>
      <c r="D51" s="36">
        <f>D47/21000000</f>
        <v>199.35505595238095</v>
      </c>
      <c r="E51" s="36">
        <f>E47/15937500</f>
        <v>171.62291984313725</v>
      </c>
      <c r="F51" s="36">
        <f>F47/15937500</f>
        <v>3.1729532235294116</v>
      </c>
      <c r="G51" s="36">
        <f>G47/10625000</f>
        <v>60.414161505882355</v>
      </c>
      <c r="H51" s="36">
        <f>H47/8500000</f>
        <v>5.886698470588235</v>
      </c>
      <c r="I51" s="36">
        <f t="shared" ref="I51:L51" si="19">I47/8500000</f>
        <v>74.957512705882351</v>
      </c>
      <c r="J51" s="36">
        <f t="shared" si="19"/>
        <v>53.857484235294116</v>
      </c>
      <c r="K51" s="36">
        <f>K47/8500000</f>
        <v>10.406131411764706</v>
      </c>
      <c r="L51" s="36">
        <f t="shared" si="19"/>
        <v>9.8712284705882354</v>
      </c>
      <c r="M51" s="36">
        <f>M47/8500000</f>
        <v>12.336502352941176</v>
      </c>
      <c r="N51" s="36">
        <f>N47/1700000</f>
        <v>89.626766470588237</v>
      </c>
      <c r="O51" s="36">
        <f>O47/1700000</f>
        <v>88.598119999999994</v>
      </c>
      <c r="P51" s="36">
        <f>P47/1700000</f>
        <v>58.361767647058826</v>
      </c>
      <c r="Q51" s="36">
        <f>Q47/1700000</f>
        <v>52.854849999999999</v>
      </c>
      <c r="R51" s="36">
        <f>R47/1700000</f>
        <v>40.017323529411762</v>
      </c>
      <c r="S51" s="20" t="s">
        <v>83</v>
      </c>
    </row>
    <row r="53" spans="1:20" ht="34.5" hidden="1" customHeight="1">
      <c r="A53" t="s">
        <v>81</v>
      </c>
      <c r="B53">
        <v>40736525175</v>
      </c>
      <c r="C53">
        <v>9158826157</v>
      </c>
      <c r="D53">
        <v>4559042478</v>
      </c>
      <c r="E53">
        <v>2816857877</v>
      </c>
      <c r="F53">
        <v>19161350</v>
      </c>
      <c r="G53">
        <v>631309757</v>
      </c>
      <c r="H53">
        <v>52016998</v>
      </c>
      <c r="I53">
        <v>637138858</v>
      </c>
      <c r="J53">
        <v>457788616</v>
      </c>
      <c r="K53">
        <v>88452117</v>
      </c>
      <c r="L53">
        <v>83905442</v>
      </c>
      <c r="M53">
        <v>104860270</v>
      </c>
      <c r="N53">
        <v>152365503</v>
      </c>
      <c r="O53">
        <v>150616804</v>
      </c>
      <c r="P53">
        <v>99215005</v>
      </c>
      <c r="Q53">
        <v>89853245</v>
      </c>
      <c r="R53">
        <v>68029450</v>
      </c>
    </row>
    <row r="54" spans="1:20" ht="16.5" hidden="1" customHeight="1">
      <c r="A54" s="2" t="s">
        <v>82</v>
      </c>
      <c r="B54" s="37">
        <v>533.56240046031746</v>
      </c>
      <c r="C54" s="2">
        <v>203.92252237037036</v>
      </c>
      <c r="D54" s="2">
        <v>199.35505595238095</v>
      </c>
      <c r="E54" s="2">
        <v>171.62291984313725</v>
      </c>
      <c r="F54" s="2">
        <v>3.1729532235294116</v>
      </c>
      <c r="G54" s="2">
        <v>60.41</v>
      </c>
      <c r="H54" s="2">
        <v>5.89</v>
      </c>
      <c r="I54" s="2">
        <v>74.959999999999994</v>
      </c>
      <c r="J54" s="2">
        <v>53.85</v>
      </c>
      <c r="K54" s="2">
        <v>10.41</v>
      </c>
      <c r="L54" s="2">
        <v>9.8699999999999992</v>
      </c>
      <c r="M54" s="2">
        <v>12.34</v>
      </c>
      <c r="N54" s="2">
        <v>89.63</v>
      </c>
      <c r="O54" s="2">
        <v>88.59</v>
      </c>
      <c r="P54" s="2">
        <v>58.36</v>
      </c>
      <c r="Q54" s="2">
        <v>52.85</v>
      </c>
      <c r="R54" s="2">
        <v>40</v>
      </c>
      <c r="S54" s="2" t="s">
        <v>83</v>
      </c>
    </row>
    <row r="55" spans="1:20" ht="21.75" hidden="1" customHeight="1">
      <c r="B55" s="37">
        <f>B50-B53</f>
        <v>0</v>
      </c>
      <c r="C55" s="37">
        <f>C50-C53</f>
        <v>0</v>
      </c>
      <c r="D55" s="37">
        <f>D50-D53</f>
        <v>0</v>
      </c>
      <c r="E55" s="37">
        <f t="shared" ref="D55:R56" si="20">E50-E53</f>
        <v>0</v>
      </c>
      <c r="F55" s="37">
        <f t="shared" si="20"/>
        <v>0</v>
      </c>
      <c r="G55" s="37">
        <f t="shared" si="20"/>
        <v>0</v>
      </c>
      <c r="H55" s="37">
        <f t="shared" si="20"/>
        <v>0</v>
      </c>
      <c r="I55" s="37">
        <f t="shared" si="20"/>
        <v>0</v>
      </c>
      <c r="J55" s="37">
        <f t="shared" si="20"/>
        <v>0</v>
      </c>
      <c r="K55" s="37">
        <f t="shared" si="20"/>
        <v>0</v>
      </c>
      <c r="L55" s="37">
        <f t="shared" si="20"/>
        <v>0</v>
      </c>
      <c r="M55" s="37">
        <f>M50-M53</f>
        <v>0</v>
      </c>
      <c r="N55" s="37">
        <f t="shared" si="20"/>
        <v>0</v>
      </c>
      <c r="O55" s="37">
        <f t="shared" si="20"/>
        <v>0</v>
      </c>
      <c r="P55" s="37">
        <f t="shared" si="20"/>
        <v>0</v>
      </c>
      <c r="Q55" s="37">
        <f t="shared" si="20"/>
        <v>0</v>
      </c>
      <c r="R55" s="37">
        <f>R50-R53</f>
        <v>0</v>
      </c>
    </row>
    <row r="56" spans="1:20" ht="17.25" hidden="1" customHeight="1">
      <c r="B56" s="38">
        <f t="shared" ref="B56:C56" si="21">B51-B54</f>
        <v>0</v>
      </c>
      <c r="C56" s="38">
        <f t="shared" si="21"/>
        <v>0</v>
      </c>
      <c r="D56" s="38">
        <f t="shared" si="20"/>
        <v>0</v>
      </c>
      <c r="E56" s="38">
        <f t="shared" si="20"/>
        <v>0</v>
      </c>
      <c r="F56" s="38">
        <f t="shared" si="20"/>
        <v>0</v>
      </c>
      <c r="G56" s="38">
        <f t="shared" si="20"/>
        <v>4.1615058823580853E-3</v>
      </c>
      <c r="H56" s="38">
        <f t="shared" si="20"/>
        <v>-3.3015294117646476E-3</v>
      </c>
      <c r="I56" s="38">
        <f t="shared" si="20"/>
        <v>-2.4872941176425911E-3</v>
      </c>
      <c r="J56" s="38">
        <f t="shared" si="20"/>
        <v>7.4842352941146828E-3</v>
      </c>
      <c r="K56" s="38">
        <f t="shared" si="20"/>
        <v>-3.8685882352940126E-3</v>
      </c>
      <c r="L56" s="38">
        <f t="shared" si="20"/>
        <v>1.2284705882361635E-3</v>
      </c>
      <c r="M56" s="38">
        <f>M51-M54</f>
        <v>-3.4976470588237163E-3</v>
      </c>
      <c r="N56" s="38">
        <f t="shared" si="20"/>
        <v>-3.2335294117586955E-3</v>
      </c>
      <c r="O56" s="38">
        <f t="shared" si="20"/>
        <v>8.1199999999910233E-3</v>
      </c>
      <c r="P56" s="38">
        <f t="shared" si="20"/>
        <v>1.7676470588270377E-3</v>
      </c>
      <c r="Q56" s="38">
        <f t="shared" si="20"/>
        <v>4.8499999999975785E-3</v>
      </c>
      <c r="R56" s="38">
        <f t="shared" si="20"/>
        <v>1.732352941176174E-2</v>
      </c>
    </row>
    <row r="60" spans="1:20"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</row>
    <row r="61" spans="1:20"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</sheetData>
  <pageMargins left="0.4" right="0.21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2024-06-30T08:16:21Z</dcterms:created>
  <dcterms:modified xsi:type="dcterms:W3CDTF">2024-06-30T08:17:06Z</dcterms:modified>
</cp:coreProperties>
</file>